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naturvernforbundet-my.sharepoint.com/personal/sonja_tran_naturvernforbundet_no/Documents/Dokumenter/Buskerud/2025/"/>
    </mc:Choice>
  </mc:AlternateContent>
  <xr:revisionPtr revIDLastSave="65" documentId="8_{E9D9BE90-A2A5-40F0-A372-6851A3F7345C}" xr6:coauthVersionLast="47" xr6:coauthVersionMax="47" xr10:uidLastSave="{E74B2BD3-BCF4-4167-9841-81C52D2D9617}"/>
  <bookViews>
    <workbookView xWindow="-110" yWindow="-110" windowWidth="19420" windowHeight="11500" xr2:uid="{95090C0D-13C1-463C-B155-1123F1207F20}"/>
  </bookViews>
  <sheets>
    <sheet name="Regnskap" sheetId="1" r:id="rId1"/>
    <sheet name="Noter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9" i="1" l="1"/>
  <c r="C30" i="1"/>
  <c r="C24" i="1"/>
  <c r="B38" i="2"/>
  <c r="B36" i="2"/>
  <c r="B48" i="2"/>
  <c r="C29" i="1"/>
  <c r="B46" i="2"/>
  <c r="C64" i="2"/>
  <c r="B62" i="2" s="1"/>
  <c r="C25" i="1"/>
  <c r="C23" i="1"/>
  <c r="B42" i="2"/>
  <c r="B55" i="2"/>
  <c r="B73" i="2"/>
  <c r="B35" i="2"/>
  <c r="B32" i="2"/>
  <c r="B26" i="2"/>
  <c r="B20" i="2"/>
  <c r="B21" i="2" s="1"/>
  <c r="B18" i="2"/>
  <c r="B7" i="2"/>
  <c r="C57" i="1"/>
  <c r="B55" i="1" s="1"/>
  <c r="B50" i="1"/>
  <c r="B53" i="1" s="1"/>
  <c r="B46" i="1"/>
  <c r="B47" i="1" s="1"/>
  <c r="B39" i="2" l="1"/>
  <c r="C19" i="1"/>
  <c r="B10" i="2" s="1"/>
  <c r="B11" i="2" s="1"/>
  <c r="C14" i="1"/>
  <c r="C36" i="1"/>
  <c r="B32" i="1"/>
  <c r="B14" i="1"/>
  <c r="B37" i="1" l="1"/>
  <c r="C32" i="1"/>
  <c r="C37" i="1" s="1"/>
  <c r="B56" i="1" l="1"/>
  <c r="B57" i="1" s="1"/>
  <c r="B63" i="2"/>
  <c r="B64" i="2" s="1"/>
</calcChain>
</file>

<file path=xl/sharedStrings.xml><?xml version="1.0" encoding="utf-8"?>
<sst xmlns="http://schemas.openxmlformats.org/spreadsheetml/2006/main" count="113" uniqueCount="107">
  <si>
    <t>NATURVERNFORBUNDET I BUSKERUD</t>
  </si>
  <si>
    <t>Kontingenter</t>
  </si>
  <si>
    <t>Skogen - mer enn bare trær</t>
  </si>
  <si>
    <t>Aktivitetstilskudd NNV</t>
  </si>
  <si>
    <t>MVA-kompensasjon</t>
  </si>
  <si>
    <t>Norsk Tipping grasrotmidler</t>
  </si>
  <si>
    <t>Sum driftsinntekter</t>
  </si>
  <si>
    <t>Driftskostnader</t>
  </si>
  <si>
    <t>Personalkostnader</t>
  </si>
  <si>
    <t>Prosjekt/aktivitet</t>
  </si>
  <si>
    <t>Støtte til lokallag mm</t>
  </si>
  <si>
    <t>Kontorrekvisita med mer</t>
  </si>
  <si>
    <t>Kurs, utdanning, opplæring</t>
  </si>
  <si>
    <t>Møteutgifter</t>
  </si>
  <si>
    <t>Telefon og datakostnader</t>
  </si>
  <si>
    <t>Forsikringer</t>
  </si>
  <si>
    <t>Aviser og tidsskrifter</t>
  </si>
  <si>
    <t>Deltakelse og reise landsmøte mm</t>
  </si>
  <si>
    <t>Reisekostnader</t>
  </si>
  <si>
    <t>Andre kostnader</t>
  </si>
  <si>
    <t>Sum driftskostnader</t>
  </si>
  <si>
    <t xml:space="preserve">Renteinntekter </t>
  </si>
  <si>
    <t>Bankgebyrer</t>
  </si>
  <si>
    <t>Netto finans</t>
  </si>
  <si>
    <t>Årsover-/underskudd</t>
  </si>
  <si>
    <t>Note til regnskap</t>
  </si>
  <si>
    <t>Innleide tjenester</t>
  </si>
  <si>
    <t>Budsjett 2025</t>
  </si>
  <si>
    <t>Regnskap 2025</t>
  </si>
  <si>
    <t>REGNSKAP 2025</t>
  </si>
  <si>
    <t>Oslofjordprosjektet 20% stilling</t>
  </si>
  <si>
    <t>Aktivitetstilskudd Oslofjorden</t>
  </si>
  <si>
    <t>Tilskudd Sirikjerkeprosjektet</t>
  </si>
  <si>
    <t>Oslofjordprosjektet</t>
  </si>
  <si>
    <t>Driftstilskudd NNV 2025</t>
  </si>
  <si>
    <t xml:space="preserve">BALANSE </t>
  </si>
  <si>
    <t>Andre fordringer</t>
  </si>
  <si>
    <t>Kundefordringer</t>
  </si>
  <si>
    <t>10</t>
  </si>
  <si>
    <t>Bankinnskudd</t>
  </si>
  <si>
    <t>Sum eiendeler</t>
  </si>
  <si>
    <t>Leverandørgjeld</t>
  </si>
  <si>
    <t>Skyldig offentlige avgifter</t>
  </si>
  <si>
    <t>Skyldig feriepenger</t>
  </si>
  <si>
    <t>Kortsiktig gjeld</t>
  </si>
  <si>
    <t>Gjeld</t>
  </si>
  <si>
    <t>Sum gjeld og egenkapital</t>
  </si>
  <si>
    <t>Forhåndsbetalte kostnader</t>
  </si>
  <si>
    <t>Egenkapital pr. 01.01</t>
  </si>
  <si>
    <t>Årets resultat (underskudd)</t>
  </si>
  <si>
    <t>Egenkapital pr. 31.12</t>
  </si>
  <si>
    <t>9</t>
  </si>
  <si>
    <t>11</t>
  </si>
  <si>
    <t>Note 1 Prosjekter</t>
  </si>
  <si>
    <t>Oslofjorden</t>
  </si>
  <si>
    <t>Lønnsmidler fra NNV, 20%</t>
  </si>
  <si>
    <t>Aktivitetstilskudd, Oslofjorden</t>
  </si>
  <si>
    <t>Sum inntekter</t>
  </si>
  <si>
    <t>Aktivitet &amp; reisekostnader</t>
  </si>
  <si>
    <t>Sum utgifter</t>
  </si>
  <si>
    <t>Lønnskostnader*</t>
  </si>
  <si>
    <t xml:space="preserve">Lønnskostnader på 200.000 kr inngår som en del av personalkostnader i regnskapet. </t>
  </si>
  <si>
    <t>Sirikjerke</t>
  </si>
  <si>
    <t>Tilskudd NNV</t>
  </si>
  <si>
    <t>Støtte fra Naturvernforbundet Øvre Eiker</t>
  </si>
  <si>
    <t>Juridisk bistand</t>
  </si>
  <si>
    <t>Note 2 Personalkostnader</t>
  </si>
  <si>
    <t>Pensjon</t>
  </si>
  <si>
    <t>Lønnskostnader fylkessekretær (lønn, feriepenger, arbeidsgiveravgift)</t>
  </si>
  <si>
    <t>Sum personalkostnader</t>
  </si>
  <si>
    <t>Note 3 Støtte til lokallag</t>
  </si>
  <si>
    <t>Tilskudd lokallag</t>
  </si>
  <si>
    <t>Natturvernforbundet Hurum &amp; Røyken - arbeidet lokallaget gjør mot etablering av sprengstoffabrikk på 
Hurumhalvøya</t>
  </si>
  <si>
    <t>Naturvernforbundet i Kongsberg - arbeids ifb kartlegging av rødlistearter</t>
  </si>
  <si>
    <t>Sum støtte til lokallag</t>
  </si>
  <si>
    <t>Note 4 Møteutgifter</t>
  </si>
  <si>
    <t>Leie møterom</t>
  </si>
  <si>
    <t>Møteledesle "åpent møte 15.01"</t>
  </si>
  <si>
    <t xml:space="preserve">Bevertning </t>
  </si>
  <si>
    <t>Sum møteutgifter</t>
  </si>
  <si>
    <t>Note 5 Reisekostnader</t>
  </si>
  <si>
    <t>Reiseregning Martin Lindal</t>
  </si>
  <si>
    <t>Reiseregning Per Furuseth</t>
  </si>
  <si>
    <t>Sum reisekostnader</t>
  </si>
  <si>
    <t>Note 6 Andre Kostnader</t>
  </si>
  <si>
    <t>Stillingsannonse Fylkessekretær Buskerud</t>
  </si>
  <si>
    <t>Gaver til årsmøte</t>
  </si>
  <si>
    <t>Sum Diverse kostnader</t>
  </si>
  <si>
    <t>Note 7 Innleide tjenester</t>
  </si>
  <si>
    <t xml:space="preserve">Det er i 2025 kostnadsført 7 500 kr for økonomitjenester hos Naturvernforbundet. </t>
  </si>
  <si>
    <t>8</t>
  </si>
  <si>
    <t>Note 8 Egenkapital</t>
  </si>
  <si>
    <t>Note 9 Andre fordringer</t>
  </si>
  <si>
    <t>Momskompensasjon - utbetales i 2026</t>
  </si>
  <si>
    <t>Note 10 Leverandørgjeld</t>
  </si>
  <si>
    <t>Norges Naturvernforbund</t>
  </si>
  <si>
    <t>Storebrand Livsforsikring</t>
  </si>
  <si>
    <t>Sum leverandørgjeld</t>
  </si>
  <si>
    <t>Note 11 Kortsiktig gjeld</t>
  </si>
  <si>
    <t>Lønn - utbetales i  2026</t>
  </si>
  <si>
    <t>Gave til Tor Kristian</t>
  </si>
  <si>
    <t>Porto</t>
  </si>
  <si>
    <t>Eksterne møter og seminarer</t>
  </si>
  <si>
    <t>Bilgodtgjørelse</t>
  </si>
  <si>
    <t>Reise Kragerø</t>
  </si>
  <si>
    <t>Reise Skogsamling Katrine &amp; Hege</t>
  </si>
  <si>
    <t>Diverse reisekorstnader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</si>
</sst>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43" formatCode="_-* #,##0.00_-;\-* #,##0.00_-;_-* &quot;-&quot;??_-;_-@_-"/>
    <numFmt numFmtId="164" formatCode="_-* #,##0_-;\-* #,##0_-;_-* &quot;-&quot;??_-;_-@_-"/>
  </numFmts>
  <fonts count="14" x14ac:knownFonts="1">
    <font>
      <sz val="11"/>
      <color theme="1"/>
      <name val="Aptos Narrow"/>
      <family val="2"/>
      <scheme val="minor"/>
    </font>
    <font>
      <b/>
      <sz val="10"/>
      <color theme="1"/>
      <name val="Bookman Old Style"/>
      <family val="1"/>
    </font>
    <font>
      <sz val="10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name val="Aptos Narrow"/>
      <family val="2"/>
      <scheme val="minor"/>
    </font>
    <font>
      <b/>
      <sz val="10"/>
      <color rgb="FFFF0000"/>
      <name val="Aptos Narrow"/>
      <family val="2"/>
      <scheme val="minor"/>
    </font>
    <font>
      <sz val="10"/>
      <color rgb="FFFF0000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i/>
      <sz val="10"/>
      <name val="Aptos Narrow"/>
      <family val="2"/>
      <scheme val="minor"/>
    </font>
    <font>
      <b/>
      <sz val="11"/>
      <color theme="1"/>
      <name val="Aptos Display"/>
      <family val="2"/>
      <scheme val="major"/>
    </font>
    <font>
      <sz val="11"/>
      <color theme="1"/>
      <name val="Aptos Display"/>
      <family val="2"/>
      <scheme val="major"/>
    </font>
    <font>
      <b/>
      <sz val="10"/>
      <name val="Aptos Narrow"/>
      <family val="2"/>
      <scheme val="minor"/>
    </font>
    <font>
      <sz val="12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6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right"/>
    </xf>
    <xf numFmtId="0" fontId="3" fillId="0" borderId="0" xfId="0" applyFont="1"/>
    <xf numFmtId="41" fontId="2" fillId="0" borderId="0" xfId="0" applyNumberFormat="1" applyFont="1"/>
    <xf numFmtId="3" fontId="2" fillId="0" borderId="0" xfId="0" applyNumberFormat="1" applyFont="1"/>
    <xf numFmtId="41" fontId="3" fillId="0" borderId="0" xfId="0" applyNumberFormat="1" applyFont="1"/>
    <xf numFmtId="0" fontId="4" fillId="0" borderId="0" xfId="0" applyFont="1"/>
    <xf numFmtId="41" fontId="5" fillId="0" borderId="0" xfId="0" applyNumberFormat="1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9" fillId="0" borderId="0" xfId="0" applyFont="1"/>
    <xf numFmtId="0" fontId="3" fillId="0" borderId="1" xfId="0" applyFont="1" applyBorder="1"/>
    <xf numFmtId="41" fontId="5" fillId="0" borderId="1" xfId="0" applyNumberFormat="1" applyFont="1" applyBorder="1"/>
    <xf numFmtId="0" fontId="10" fillId="0" borderId="0" xfId="0" applyFont="1" applyAlignment="1">
      <alignment vertical="center"/>
    </xf>
    <xf numFmtId="0" fontId="11" fillId="0" borderId="0" xfId="0" applyFont="1"/>
    <xf numFmtId="14" fontId="10" fillId="0" borderId="0" xfId="0" applyNumberFormat="1" applyFont="1"/>
    <xf numFmtId="0" fontId="11" fillId="0" borderId="0" xfId="0" applyFont="1" applyAlignment="1">
      <alignment vertical="center"/>
    </xf>
    <xf numFmtId="49" fontId="11" fillId="0" borderId="0" xfId="1" applyNumberFormat="1" applyFont="1" applyFill="1" applyAlignment="1">
      <alignment horizontal="center" vertical="center"/>
    </xf>
    <xf numFmtId="164" fontId="11" fillId="0" borderId="0" xfId="1" applyNumberFormat="1" applyFont="1" applyAlignment="1">
      <alignment horizontal="center" vertical="center"/>
    </xf>
    <xf numFmtId="49" fontId="11" fillId="0" borderId="0" xfId="1" applyNumberFormat="1" applyFont="1" applyFill="1" applyAlignment="1">
      <alignment horizontal="center"/>
    </xf>
    <xf numFmtId="164" fontId="11" fillId="0" borderId="2" xfId="1" applyNumberFormat="1" applyFont="1" applyBorder="1"/>
    <xf numFmtId="164" fontId="10" fillId="0" borderId="3" xfId="1" applyNumberFormat="1" applyFont="1" applyBorder="1"/>
    <xf numFmtId="164" fontId="11" fillId="0" borderId="0" xfId="1" applyNumberFormat="1" applyFont="1"/>
    <xf numFmtId="164" fontId="11" fillId="0" borderId="2" xfId="1" applyNumberFormat="1" applyFont="1" applyBorder="1" applyAlignment="1">
      <alignment horizontal="center" vertical="center"/>
    </xf>
    <xf numFmtId="164" fontId="10" fillId="0" borderId="2" xfId="1" applyNumberFormat="1" applyFont="1" applyBorder="1"/>
    <xf numFmtId="0" fontId="11" fillId="0" borderId="2" xfId="0" applyFont="1" applyBorder="1"/>
    <xf numFmtId="0" fontId="11" fillId="0" borderId="1" xfId="0" applyFont="1" applyBorder="1" applyAlignment="1">
      <alignment vertical="center"/>
    </xf>
    <xf numFmtId="164" fontId="11" fillId="0" borderId="1" xfId="1" applyNumberFormat="1" applyFont="1" applyBorder="1" applyAlignment="1">
      <alignment horizontal="center" vertical="center"/>
    </xf>
    <xf numFmtId="0" fontId="8" fillId="0" borderId="0" xfId="0" applyFont="1"/>
    <xf numFmtId="164" fontId="0" fillId="0" borderId="0" xfId="1" applyNumberFormat="1" applyFont="1"/>
    <xf numFmtId="164" fontId="0" fillId="0" borderId="0" xfId="0" applyNumberFormat="1"/>
    <xf numFmtId="0" fontId="0" fillId="0" borderId="1" xfId="0" applyBorder="1"/>
    <xf numFmtId="164" fontId="0" fillId="0" borderId="1" xfId="1" applyNumberFormat="1" applyFont="1" applyBorder="1"/>
    <xf numFmtId="164" fontId="0" fillId="0" borderId="1" xfId="0" applyNumberFormat="1" applyBorder="1"/>
    <xf numFmtId="0" fontId="0" fillId="0" borderId="0" xfId="0" applyAlignment="1">
      <alignment wrapText="1"/>
    </xf>
    <xf numFmtId="164" fontId="7" fillId="0" borderId="1" xfId="1" applyNumberFormat="1" applyFont="1" applyBorder="1"/>
    <xf numFmtId="164" fontId="10" fillId="0" borderId="1" xfId="1" applyNumberFormat="1" applyFont="1" applyBorder="1" applyAlignment="1">
      <alignment horizontal="center" vertical="center"/>
    </xf>
    <xf numFmtId="49" fontId="11" fillId="0" borderId="0" xfId="1" applyNumberFormat="1" applyFont="1" applyFill="1" applyBorder="1" applyAlignment="1">
      <alignment horizontal="center" vertical="center"/>
    </xf>
    <xf numFmtId="0" fontId="3" fillId="2" borderId="0" xfId="0" applyFont="1" applyFill="1"/>
    <xf numFmtId="3" fontId="2" fillId="2" borderId="0" xfId="0" applyNumberFormat="1" applyFont="1" applyFill="1"/>
    <xf numFmtId="3" fontId="3" fillId="2" borderId="0" xfId="0" applyNumberFormat="1" applyFont="1" applyFill="1"/>
    <xf numFmtId="0" fontId="2" fillId="2" borderId="0" xfId="0" applyFont="1" applyFill="1"/>
    <xf numFmtId="3" fontId="6" fillId="2" borderId="1" xfId="0" applyNumberFormat="1" applyFont="1" applyFill="1" applyBorder="1"/>
    <xf numFmtId="14" fontId="10" fillId="2" borderId="0" xfId="0" applyNumberFormat="1" applyFont="1" applyFill="1"/>
    <xf numFmtId="164" fontId="11" fillId="2" borderId="0" xfId="1" applyNumberFormat="1" applyFont="1" applyFill="1" applyAlignment="1">
      <alignment horizontal="center" vertical="center"/>
    </xf>
    <xf numFmtId="164" fontId="11" fillId="2" borderId="2" xfId="1" applyNumberFormat="1" applyFont="1" applyFill="1" applyBorder="1"/>
    <xf numFmtId="164" fontId="10" fillId="2" borderId="3" xfId="1" applyNumberFormat="1" applyFont="1" applyFill="1" applyBorder="1"/>
    <xf numFmtId="0" fontId="11" fillId="2" borderId="0" xfId="0" applyFont="1" applyFill="1"/>
    <xf numFmtId="164" fontId="11" fillId="2" borderId="0" xfId="1" applyNumberFormat="1" applyFont="1" applyFill="1"/>
    <xf numFmtId="164" fontId="11" fillId="2" borderId="2" xfId="1" applyNumberFormat="1" applyFont="1" applyFill="1" applyBorder="1" applyAlignment="1">
      <alignment horizontal="center" vertical="center"/>
    </xf>
    <xf numFmtId="164" fontId="10" fillId="2" borderId="2" xfId="1" applyNumberFormat="1" applyFont="1" applyFill="1" applyBorder="1"/>
    <xf numFmtId="164" fontId="10" fillId="2" borderId="1" xfId="1" applyNumberFormat="1" applyFont="1" applyFill="1" applyBorder="1" applyAlignment="1">
      <alignment horizontal="center" vertical="center"/>
    </xf>
    <xf numFmtId="0" fontId="11" fillId="2" borderId="2" xfId="0" applyFont="1" applyFill="1" applyBorder="1"/>
    <xf numFmtId="41" fontId="4" fillId="0" borderId="0" xfId="0" applyNumberFormat="1" applyFont="1"/>
    <xf numFmtId="3" fontId="4" fillId="2" borderId="0" xfId="0" applyNumberFormat="1" applyFont="1" applyFill="1"/>
    <xf numFmtId="0" fontId="4" fillId="0" borderId="0" xfId="0" applyFont="1" applyAlignment="1">
      <alignment horizontal="center"/>
    </xf>
    <xf numFmtId="0" fontId="4" fillId="2" borderId="0" xfId="0" applyFont="1" applyFill="1"/>
    <xf numFmtId="41" fontId="12" fillId="0" borderId="0" xfId="0" applyNumberFormat="1" applyFont="1"/>
    <xf numFmtId="3" fontId="12" fillId="2" borderId="0" xfId="0" applyNumberFormat="1" applyFont="1" applyFill="1"/>
    <xf numFmtId="0" fontId="12" fillId="0" borderId="0" xfId="0" applyFont="1" applyAlignment="1">
      <alignment horizontal="center"/>
    </xf>
    <xf numFmtId="0" fontId="13" fillId="0" borderId="0" xfId="0" applyFont="1"/>
    <xf numFmtId="0" fontId="8" fillId="0" borderId="4" xfId="0" applyFont="1" applyBorder="1"/>
    <xf numFmtId="0" fontId="8" fillId="0" borderId="5" xfId="0" applyFont="1" applyBorder="1"/>
    <xf numFmtId="164" fontId="0" fillId="0" borderId="6" xfId="1" applyNumberFormat="1" applyFont="1" applyBorder="1"/>
    <xf numFmtId="164" fontId="0" fillId="0" borderId="7" xfId="1" applyNumberFormat="1" applyFont="1" applyBorder="1"/>
  </cellXfs>
  <cellStyles count="2">
    <cellStyle name="K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056E98-398A-4F29-8CDE-5D4727416982}">
  <dimension ref="A1:I61"/>
  <sheetViews>
    <sheetView tabSelected="1" topLeftCell="A19" zoomScale="128" zoomScaleNormal="128" workbookViewId="0">
      <selection activeCell="D59" sqref="D59"/>
    </sheetView>
  </sheetViews>
  <sheetFormatPr baseColWidth="10" defaultColWidth="10.85546875" defaultRowHeight="13.5" x14ac:dyDescent="0.25"/>
  <cols>
    <col min="1" max="1" width="25.5703125" style="2" customWidth="1"/>
    <col min="2" max="3" width="13.85546875" style="2" customWidth="1"/>
    <col min="4" max="4" width="13.42578125" style="10" customWidth="1"/>
    <col min="5" max="16384" width="10.85546875" style="2"/>
  </cols>
  <sheetData>
    <row r="1" spans="1:4" x14ac:dyDescent="0.25">
      <c r="A1" s="1" t="s">
        <v>0</v>
      </c>
    </row>
    <row r="2" spans="1:4" s="4" customFormat="1" x14ac:dyDescent="0.25">
      <c r="A2" s="4" t="s">
        <v>29</v>
      </c>
      <c r="B2" s="1"/>
      <c r="D2" s="11"/>
    </row>
    <row r="4" spans="1:4" x14ac:dyDescent="0.25">
      <c r="B4" s="3" t="s">
        <v>27</v>
      </c>
      <c r="C4" s="40" t="s">
        <v>28</v>
      </c>
      <c r="D4" s="11" t="s">
        <v>25</v>
      </c>
    </row>
    <row r="5" spans="1:4" x14ac:dyDescent="0.25">
      <c r="A5" s="2" t="s">
        <v>34</v>
      </c>
      <c r="B5" s="5">
        <v>131250</v>
      </c>
      <c r="C5" s="41">
        <v>131250</v>
      </c>
    </row>
    <row r="6" spans="1:4" x14ac:dyDescent="0.25">
      <c r="A6" s="2" t="s">
        <v>1</v>
      </c>
      <c r="B6" s="5">
        <v>262000</v>
      </c>
      <c r="C6" s="41">
        <v>268006.8</v>
      </c>
    </row>
    <row r="7" spans="1:4" x14ac:dyDescent="0.25">
      <c r="A7" s="2" t="s">
        <v>30</v>
      </c>
      <c r="B7" s="5">
        <v>200000</v>
      </c>
      <c r="C7" s="41">
        <v>200000</v>
      </c>
      <c r="D7" s="10">
        <v>1</v>
      </c>
    </row>
    <row r="8" spans="1:4" x14ac:dyDescent="0.25">
      <c r="A8" s="2" t="s">
        <v>2</v>
      </c>
      <c r="B8" s="5">
        <v>100000</v>
      </c>
      <c r="C8" s="41"/>
    </row>
    <row r="9" spans="1:4" x14ac:dyDescent="0.25">
      <c r="A9" s="2" t="s">
        <v>31</v>
      </c>
      <c r="B9" s="5">
        <v>200000</v>
      </c>
      <c r="C9" s="41">
        <v>5000</v>
      </c>
      <c r="D9" s="10">
        <v>1</v>
      </c>
    </row>
    <row r="10" spans="1:4" x14ac:dyDescent="0.25">
      <c r="A10" s="2" t="s">
        <v>3</v>
      </c>
      <c r="B10" s="5">
        <v>50000</v>
      </c>
      <c r="C10" s="41"/>
    </row>
    <row r="11" spans="1:4" x14ac:dyDescent="0.25">
      <c r="A11" s="2" t="s">
        <v>4</v>
      </c>
      <c r="B11" s="5">
        <v>34154</v>
      </c>
      <c r="C11" s="41">
        <v>62208</v>
      </c>
    </row>
    <row r="12" spans="1:4" x14ac:dyDescent="0.25">
      <c r="A12" s="2" t="s">
        <v>5</v>
      </c>
      <c r="B12" s="5">
        <v>12000</v>
      </c>
      <c r="C12" s="41">
        <v>13500.26</v>
      </c>
    </row>
    <row r="13" spans="1:4" x14ac:dyDescent="0.25">
      <c r="A13" s="2" t="s">
        <v>32</v>
      </c>
      <c r="B13" s="5"/>
      <c r="C13" s="41">
        <v>29000</v>
      </c>
      <c r="D13" s="10">
        <v>1</v>
      </c>
    </row>
    <row r="14" spans="1:4" s="4" customFormat="1" x14ac:dyDescent="0.25">
      <c r="A14" s="4" t="s">
        <v>6</v>
      </c>
      <c r="B14" s="7">
        <f>SUM(B5:B13)</f>
        <v>989404</v>
      </c>
      <c r="C14" s="42">
        <f>SUM(C5:C13)</f>
        <v>708965.06</v>
      </c>
      <c r="D14" s="11"/>
    </row>
    <row r="15" spans="1:4" x14ac:dyDescent="0.25">
      <c r="A15" s="4"/>
      <c r="B15" s="5"/>
      <c r="C15" s="43"/>
    </row>
    <row r="16" spans="1:4" s="4" customFormat="1" x14ac:dyDescent="0.25">
      <c r="A16" s="4" t="s">
        <v>7</v>
      </c>
      <c r="B16" s="7"/>
      <c r="C16" s="40"/>
      <c r="D16" s="11"/>
    </row>
    <row r="17" spans="1:9" x14ac:dyDescent="0.25">
      <c r="A17" s="8" t="s">
        <v>8</v>
      </c>
      <c r="B17" s="5">
        <v>560154</v>
      </c>
      <c r="C17" s="41">
        <v>495834.57</v>
      </c>
      <c r="D17" s="10">
        <v>1.2</v>
      </c>
    </row>
    <row r="18" spans="1:9" x14ac:dyDescent="0.25">
      <c r="A18" s="8" t="s">
        <v>9</v>
      </c>
      <c r="B18" s="5">
        <v>270000</v>
      </c>
      <c r="C18" s="41"/>
    </row>
    <row r="19" spans="1:9" x14ac:dyDescent="0.25">
      <c r="A19" s="12" t="s">
        <v>33</v>
      </c>
      <c r="B19" s="5"/>
      <c r="C19" s="41">
        <f>8695.3-2216.32</f>
        <v>6478.98</v>
      </c>
      <c r="D19" s="10">
        <v>1</v>
      </c>
    </row>
    <row r="20" spans="1:9" x14ac:dyDescent="0.25">
      <c r="A20" s="12" t="s">
        <v>62</v>
      </c>
      <c r="B20" s="5"/>
      <c r="C20" s="41">
        <v>59963.199999999997</v>
      </c>
      <c r="D20" s="10">
        <v>1</v>
      </c>
    </row>
    <row r="21" spans="1:9" x14ac:dyDescent="0.25">
      <c r="A21" s="2" t="s">
        <v>10</v>
      </c>
      <c r="B21" s="5">
        <v>50000</v>
      </c>
      <c r="C21" s="41">
        <v>59400</v>
      </c>
      <c r="D21" s="10">
        <v>3</v>
      </c>
    </row>
    <row r="22" spans="1:9" x14ac:dyDescent="0.25">
      <c r="A22" s="2" t="s">
        <v>11</v>
      </c>
      <c r="B22" s="55">
        <v>10000</v>
      </c>
      <c r="C22" s="56">
        <v>2410.8000000000002</v>
      </c>
      <c r="D22" s="57"/>
    </row>
    <row r="23" spans="1:9" x14ac:dyDescent="0.25">
      <c r="A23" s="2" t="s">
        <v>12</v>
      </c>
      <c r="B23" s="55">
        <v>5000</v>
      </c>
      <c r="C23" s="56">
        <f>1882+1700</f>
        <v>3582</v>
      </c>
      <c r="D23" s="57"/>
    </row>
    <row r="24" spans="1:9" x14ac:dyDescent="0.25">
      <c r="A24" s="2" t="s">
        <v>13</v>
      </c>
      <c r="B24" s="55">
        <v>20000</v>
      </c>
      <c r="C24" s="56">
        <f>12260+3481.9+3100+4300</f>
        <v>23141.9</v>
      </c>
      <c r="D24" s="57">
        <v>4</v>
      </c>
    </row>
    <row r="25" spans="1:9" x14ac:dyDescent="0.25">
      <c r="A25" s="2" t="s">
        <v>14</v>
      </c>
      <c r="B25" s="55">
        <v>5000</v>
      </c>
      <c r="C25" s="58">
        <f>1521+3125</f>
        <v>4646</v>
      </c>
      <c r="D25" s="57"/>
    </row>
    <row r="26" spans="1:9" x14ac:dyDescent="0.25">
      <c r="A26" s="2" t="s">
        <v>15</v>
      </c>
      <c r="B26" s="55">
        <v>10000</v>
      </c>
      <c r="C26" s="56">
        <v>6928</v>
      </c>
      <c r="D26" s="57"/>
    </row>
    <row r="27" spans="1:9" x14ac:dyDescent="0.25">
      <c r="A27" s="2" t="s">
        <v>16</v>
      </c>
      <c r="B27" s="55">
        <v>10000</v>
      </c>
      <c r="C27" s="56">
        <v>12000.5</v>
      </c>
      <c r="D27" s="57"/>
    </row>
    <row r="28" spans="1:9" x14ac:dyDescent="0.25">
      <c r="A28" s="2" t="s">
        <v>17</v>
      </c>
      <c r="B28" s="55"/>
      <c r="C28" s="56"/>
      <c r="D28" s="57"/>
    </row>
    <row r="29" spans="1:9" x14ac:dyDescent="0.25">
      <c r="A29" s="2" t="s">
        <v>18</v>
      </c>
      <c r="B29" s="55">
        <v>23000</v>
      </c>
      <c r="C29" s="56">
        <f>4854.75+39080.62+2777-3100-4300</f>
        <v>39312.370000000003</v>
      </c>
      <c r="D29" s="57">
        <v>5</v>
      </c>
    </row>
    <row r="30" spans="1:9" x14ac:dyDescent="0.25">
      <c r="A30" s="2" t="s">
        <v>19</v>
      </c>
      <c r="B30" s="55">
        <v>11250</v>
      </c>
      <c r="C30" s="56">
        <f>29148.9-10079+370+46.1+1</f>
        <v>19487</v>
      </c>
      <c r="D30" s="57">
        <v>6</v>
      </c>
    </row>
    <row r="31" spans="1:9" x14ac:dyDescent="0.25">
      <c r="A31" s="2" t="s">
        <v>26</v>
      </c>
      <c r="B31" s="55">
        <v>15000</v>
      </c>
      <c r="C31" s="56">
        <v>7500</v>
      </c>
      <c r="D31" s="57">
        <v>7</v>
      </c>
      <c r="E31" s="6"/>
      <c r="I31" s="6"/>
    </row>
    <row r="32" spans="1:9" s="4" customFormat="1" x14ac:dyDescent="0.25">
      <c r="A32" s="4" t="s">
        <v>20</v>
      </c>
      <c r="B32" s="59">
        <f>SUM(B17:B31)</f>
        <v>989404</v>
      </c>
      <c r="C32" s="60">
        <f>SUM(C17:C31)</f>
        <v>740685.32000000007</v>
      </c>
      <c r="D32" s="61"/>
    </row>
    <row r="33" spans="1:9" x14ac:dyDescent="0.25">
      <c r="A33" s="8"/>
      <c r="B33" s="5"/>
      <c r="C33" s="43"/>
    </row>
    <row r="34" spans="1:9" x14ac:dyDescent="0.25">
      <c r="A34" s="8" t="s">
        <v>21</v>
      </c>
      <c r="B34" s="5"/>
      <c r="C34" s="41">
        <v>77</v>
      </c>
    </row>
    <row r="35" spans="1:9" x14ac:dyDescent="0.25">
      <c r="A35" s="2" t="s">
        <v>22</v>
      </c>
      <c r="B35" s="5"/>
      <c r="C35" s="41">
        <v>2570</v>
      </c>
    </row>
    <row r="36" spans="1:9" x14ac:dyDescent="0.25">
      <c r="A36" s="2" t="s">
        <v>23</v>
      </c>
      <c r="B36" s="5"/>
      <c r="C36" s="41">
        <f>+C35-C34</f>
        <v>2493</v>
      </c>
      <c r="E36" s="6"/>
      <c r="G36" s="6"/>
      <c r="I36" s="6"/>
    </row>
    <row r="37" spans="1:9" ht="14.25" thickBot="1" x14ac:dyDescent="0.3">
      <c r="A37" s="13" t="s">
        <v>24</v>
      </c>
      <c r="B37" s="14">
        <f>+B14-B32</f>
        <v>0</v>
      </c>
      <c r="C37" s="44">
        <f>+C14-C32-C36</f>
        <v>-34213.260000000009</v>
      </c>
      <c r="D37" s="10">
        <v>8</v>
      </c>
    </row>
    <row r="38" spans="1:9" x14ac:dyDescent="0.25">
      <c r="A38" s="4"/>
      <c r="B38" s="5"/>
    </row>
    <row r="39" spans="1:9" x14ac:dyDescent="0.25">
      <c r="B39" s="9"/>
    </row>
    <row r="40" spans="1:9" x14ac:dyDescent="0.25">
      <c r="B40" s="5"/>
    </row>
    <row r="41" spans="1:9" ht="15" x14ac:dyDescent="0.25">
      <c r="A41" s="15" t="s">
        <v>35</v>
      </c>
      <c r="B41" s="16"/>
      <c r="C41" s="16"/>
      <c r="D41" s="16"/>
      <c r="E41" s="16"/>
    </row>
    <row r="42" spans="1:9" ht="15" x14ac:dyDescent="0.25">
      <c r="A42" s="16"/>
      <c r="B42" s="45">
        <v>46022</v>
      </c>
      <c r="C42" s="17">
        <v>45657</v>
      </c>
      <c r="D42" s="16"/>
    </row>
    <row r="43" spans="1:9" ht="15" x14ac:dyDescent="0.25">
      <c r="A43" s="18" t="s">
        <v>36</v>
      </c>
      <c r="B43" s="46">
        <v>62208</v>
      </c>
      <c r="C43" s="20"/>
      <c r="D43" s="19" t="s">
        <v>51</v>
      </c>
    </row>
    <row r="44" spans="1:9" ht="15" x14ac:dyDescent="0.25">
      <c r="A44" s="18" t="s">
        <v>47</v>
      </c>
      <c r="B44" s="46">
        <v>3798</v>
      </c>
      <c r="C44" s="20"/>
      <c r="D44" s="19"/>
    </row>
    <row r="45" spans="1:9" s="4" customFormat="1" ht="15" x14ac:dyDescent="0.25">
      <c r="A45" s="18" t="s">
        <v>37</v>
      </c>
      <c r="B45" s="46"/>
      <c r="C45" s="20">
        <v>364400</v>
      </c>
      <c r="D45" s="19"/>
    </row>
    <row r="46" spans="1:9" ht="15.75" thickBot="1" x14ac:dyDescent="0.3">
      <c r="A46" s="18" t="s">
        <v>39</v>
      </c>
      <c r="B46" s="47">
        <f>374015.87+40746</f>
        <v>414761.87</v>
      </c>
      <c r="C46" s="22">
        <v>410986</v>
      </c>
      <c r="D46" s="21"/>
    </row>
    <row r="47" spans="1:9" ht="15.75" thickBot="1" x14ac:dyDescent="0.3">
      <c r="A47" s="15" t="s">
        <v>40</v>
      </c>
      <c r="B47" s="48">
        <f>+B43+B45+B46+B44</f>
        <v>480767.87</v>
      </c>
      <c r="C47" s="23">
        <v>775386</v>
      </c>
      <c r="D47" s="21"/>
    </row>
    <row r="48" spans="1:9" ht="15" x14ac:dyDescent="0.25">
      <c r="A48" s="16"/>
      <c r="B48" s="49"/>
      <c r="C48" s="16"/>
      <c r="D48" s="21"/>
    </row>
    <row r="49" spans="1:5" ht="15" x14ac:dyDescent="0.25">
      <c r="A49" s="16" t="s">
        <v>41</v>
      </c>
      <c r="B49" s="50">
        <v>11298</v>
      </c>
      <c r="C49" s="24">
        <v>35396</v>
      </c>
      <c r="D49" s="21" t="s">
        <v>38</v>
      </c>
    </row>
    <row r="50" spans="1:5" ht="15" x14ac:dyDescent="0.25">
      <c r="A50" s="18" t="s">
        <v>42</v>
      </c>
      <c r="B50" s="50">
        <f>41179+18133.03+2593</f>
        <v>61905.03</v>
      </c>
      <c r="C50" s="24">
        <v>28411</v>
      </c>
      <c r="D50" s="21"/>
    </row>
    <row r="51" spans="1:5" ht="15" x14ac:dyDescent="0.25">
      <c r="A51" s="18" t="s">
        <v>43</v>
      </c>
      <c r="B51" s="50">
        <v>9778.06</v>
      </c>
      <c r="C51" s="24">
        <v>44052</v>
      </c>
      <c r="D51" s="21"/>
    </row>
    <row r="52" spans="1:5" ht="15.75" thickBot="1" x14ac:dyDescent="0.3">
      <c r="A52" s="18" t="s">
        <v>44</v>
      </c>
      <c r="B52" s="51">
        <v>2531.39</v>
      </c>
      <c r="C52" s="25">
        <v>238060</v>
      </c>
      <c r="D52" s="19" t="s">
        <v>52</v>
      </c>
    </row>
    <row r="53" spans="1:5" ht="15.75" thickBot="1" x14ac:dyDescent="0.3">
      <c r="A53" s="15" t="s">
        <v>45</v>
      </c>
      <c r="B53" s="52">
        <f>+B49+B50+B51+B52</f>
        <v>85512.48</v>
      </c>
      <c r="C53" s="26">
        <v>345919</v>
      </c>
      <c r="D53" s="21"/>
    </row>
    <row r="54" spans="1:5" ht="15" x14ac:dyDescent="0.25">
      <c r="A54" s="16"/>
      <c r="B54" s="49"/>
      <c r="C54" s="16"/>
      <c r="D54" s="21"/>
    </row>
    <row r="55" spans="1:5" ht="15" x14ac:dyDescent="0.25">
      <c r="A55" s="16" t="s">
        <v>48</v>
      </c>
      <c r="B55" s="50">
        <f>+C57</f>
        <v>429466</v>
      </c>
      <c r="C55" s="24">
        <v>439510</v>
      </c>
      <c r="D55" s="21"/>
    </row>
    <row r="56" spans="1:5" ht="15" x14ac:dyDescent="0.25">
      <c r="A56" s="16" t="s">
        <v>49</v>
      </c>
      <c r="B56" s="50">
        <f>+C37</f>
        <v>-34213.260000000009</v>
      </c>
      <c r="C56" s="24">
        <v>-10043</v>
      </c>
      <c r="D56" s="21"/>
    </row>
    <row r="57" spans="1:5" ht="15.75" thickBot="1" x14ac:dyDescent="0.3">
      <c r="A57" s="28" t="s">
        <v>50</v>
      </c>
      <c r="B57" s="53">
        <f>+B55+B56</f>
        <v>395252.74</v>
      </c>
      <c r="C57" s="38">
        <f>C55+C56-1</f>
        <v>429466</v>
      </c>
      <c r="D57" s="39" t="s">
        <v>90</v>
      </c>
    </row>
    <row r="58" spans="1:5" ht="15.75" thickBot="1" x14ac:dyDescent="0.3">
      <c r="A58" s="16"/>
      <c r="B58" s="54"/>
      <c r="C58" s="27"/>
      <c r="D58" s="21"/>
    </row>
    <row r="59" spans="1:5" ht="15.75" thickBot="1" x14ac:dyDescent="0.3">
      <c r="A59" s="15" t="s">
        <v>46</v>
      </c>
      <c r="B59" s="52">
        <f>+B57+B53+3</f>
        <v>480768.22</v>
      </c>
      <c r="C59" s="26">
        <v>775386</v>
      </c>
      <c r="D59" s="21"/>
    </row>
    <row r="60" spans="1:5" ht="15" x14ac:dyDescent="0.25">
      <c r="A60" s="18"/>
      <c r="B60" s="16"/>
      <c r="C60" s="16"/>
      <c r="D60" s="16"/>
      <c r="E60" s="16"/>
    </row>
    <row r="61" spans="1:5" ht="15" x14ac:dyDescent="0.25">
      <c r="A61" s="16"/>
      <c r="B61" s="16"/>
      <c r="C61" s="16"/>
      <c r="D61" s="16"/>
      <c r="E61" s="16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E99C-94FB-4001-8214-D05689381D50}">
  <dimension ref="A2:E76"/>
  <sheetViews>
    <sheetView topLeftCell="A67" workbookViewId="0">
      <selection activeCell="A89" sqref="A89"/>
    </sheetView>
  </sheetViews>
  <sheetFormatPr baseColWidth="10" defaultRowHeight="15" x14ac:dyDescent="0.25"/>
  <cols>
    <col min="1" max="1" width="90" customWidth="1"/>
  </cols>
  <sheetData>
    <row r="2" spans="1:2" x14ac:dyDescent="0.25">
      <c r="A2" s="30" t="s">
        <v>53</v>
      </c>
    </row>
    <row r="4" spans="1:2" x14ac:dyDescent="0.25">
      <c r="A4" s="30" t="s">
        <v>54</v>
      </c>
    </row>
    <row r="5" spans="1:2" x14ac:dyDescent="0.25">
      <c r="A5" t="s">
        <v>55</v>
      </c>
      <c r="B5" s="31">
        <v>200000</v>
      </c>
    </row>
    <row r="6" spans="1:2" x14ac:dyDescent="0.25">
      <c r="A6" t="s">
        <v>56</v>
      </c>
      <c r="B6" s="31">
        <v>5000</v>
      </c>
    </row>
    <row r="7" spans="1:2" ht="15.75" thickBot="1" x14ac:dyDescent="0.3">
      <c r="A7" s="33" t="s">
        <v>57</v>
      </c>
      <c r="B7" s="34">
        <f>SUM(B5:B6)</f>
        <v>205000</v>
      </c>
    </row>
    <row r="8" spans="1:2" x14ac:dyDescent="0.25">
      <c r="B8" s="31"/>
    </row>
    <row r="9" spans="1:2" x14ac:dyDescent="0.25">
      <c r="A9" t="s">
        <v>60</v>
      </c>
      <c r="B9" s="31">
        <v>200000</v>
      </c>
    </row>
    <row r="10" spans="1:2" x14ac:dyDescent="0.25">
      <c r="A10" t="s">
        <v>58</v>
      </c>
      <c r="B10" s="32">
        <f>+Regnskap!C19</f>
        <v>6478.98</v>
      </c>
    </row>
    <row r="11" spans="1:2" ht="15.75" thickBot="1" x14ac:dyDescent="0.3">
      <c r="A11" s="33" t="s">
        <v>59</v>
      </c>
      <c r="B11" s="35">
        <f>SUM(B9:B10)</f>
        <v>206478.98</v>
      </c>
    </row>
    <row r="12" spans="1:2" x14ac:dyDescent="0.25">
      <c r="B12" s="32"/>
    </row>
    <row r="13" spans="1:2" x14ac:dyDescent="0.25">
      <c r="A13" t="s">
        <v>61</v>
      </c>
    </row>
    <row r="15" spans="1:2" x14ac:dyDescent="0.25">
      <c r="A15" s="30" t="s">
        <v>62</v>
      </c>
    </row>
    <row r="16" spans="1:2" x14ac:dyDescent="0.25">
      <c r="A16" t="s">
        <v>63</v>
      </c>
      <c r="B16" s="31">
        <v>19000</v>
      </c>
    </row>
    <row r="17" spans="1:2" x14ac:dyDescent="0.25">
      <c r="A17" t="s">
        <v>64</v>
      </c>
      <c r="B17" s="31">
        <v>10000</v>
      </c>
    </row>
    <row r="18" spans="1:2" ht="15.75" thickBot="1" x14ac:dyDescent="0.3">
      <c r="A18" s="33" t="s">
        <v>57</v>
      </c>
      <c r="B18" s="34">
        <f>SUM(B16:B17)</f>
        <v>29000</v>
      </c>
    </row>
    <row r="19" spans="1:2" x14ac:dyDescent="0.25">
      <c r="B19" s="31"/>
    </row>
    <row r="20" spans="1:2" x14ac:dyDescent="0.25">
      <c r="A20" t="s">
        <v>65</v>
      </c>
      <c r="B20" s="31">
        <f>+Regnskap!C20</f>
        <v>59963.199999999997</v>
      </c>
    </row>
    <row r="21" spans="1:2" ht="15.75" thickBot="1" x14ac:dyDescent="0.3">
      <c r="A21" s="33" t="s">
        <v>59</v>
      </c>
      <c r="B21" s="34">
        <f>+B20</f>
        <v>59963.199999999997</v>
      </c>
    </row>
    <row r="23" spans="1:2" x14ac:dyDescent="0.25">
      <c r="A23" s="30" t="s">
        <v>66</v>
      </c>
    </row>
    <row r="24" spans="1:2" x14ac:dyDescent="0.25">
      <c r="A24" t="s">
        <v>68</v>
      </c>
      <c r="B24" s="31">
        <v>479689.06</v>
      </c>
    </row>
    <row r="25" spans="1:2" x14ac:dyDescent="0.25">
      <c r="A25" t="s">
        <v>67</v>
      </c>
      <c r="B25" s="31">
        <v>16145.51</v>
      </c>
    </row>
    <row r="26" spans="1:2" ht="15.75" thickBot="1" x14ac:dyDescent="0.3">
      <c r="A26" s="33" t="s">
        <v>69</v>
      </c>
      <c r="B26" s="35">
        <f>+B24+B25</f>
        <v>495834.57</v>
      </c>
    </row>
    <row r="28" spans="1:2" x14ac:dyDescent="0.25">
      <c r="A28" s="30" t="s">
        <v>70</v>
      </c>
    </row>
    <row r="29" spans="1:2" x14ac:dyDescent="0.25">
      <c r="A29" t="s">
        <v>71</v>
      </c>
      <c r="B29" s="31">
        <v>20000</v>
      </c>
    </row>
    <row r="30" spans="1:2" ht="36" customHeight="1" x14ac:dyDescent="0.25">
      <c r="A30" s="36" t="s">
        <v>72</v>
      </c>
      <c r="B30" s="31">
        <v>30000</v>
      </c>
    </row>
    <row r="31" spans="1:2" x14ac:dyDescent="0.25">
      <c r="A31" t="s">
        <v>73</v>
      </c>
      <c r="B31" s="31">
        <v>9400</v>
      </c>
    </row>
    <row r="32" spans="1:2" ht="15.75" thickBot="1" x14ac:dyDescent="0.3">
      <c r="A32" s="33" t="s">
        <v>74</v>
      </c>
      <c r="B32" s="34">
        <f>SUM(B29:B31)</f>
        <v>59400</v>
      </c>
    </row>
    <row r="34" spans="1:5" x14ac:dyDescent="0.25">
      <c r="A34" s="30" t="s">
        <v>75</v>
      </c>
    </row>
    <row r="35" spans="1:5" ht="15.75" x14ac:dyDescent="0.25">
      <c r="A35" t="s">
        <v>76</v>
      </c>
      <c r="B35" s="31">
        <f>2600+1500</f>
        <v>4100</v>
      </c>
      <c r="E35" s="62"/>
    </row>
    <row r="36" spans="1:5" x14ac:dyDescent="0.25">
      <c r="A36" t="s">
        <v>102</v>
      </c>
      <c r="B36" s="31">
        <f>3481.9+3100</f>
        <v>6581.9</v>
      </c>
    </row>
    <row r="37" spans="1:5" x14ac:dyDescent="0.25">
      <c r="A37" t="s">
        <v>77</v>
      </c>
      <c r="B37" s="31">
        <v>5000</v>
      </c>
    </row>
    <row r="38" spans="1:5" x14ac:dyDescent="0.25">
      <c r="A38" t="s">
        <v>78</v>
      </c>
      <c r="B38" s="31">
        <f>1724+1436+4300</f>
        <v>7460</v>
      </c>
    </row>
    <row r="39" spans="1:5" ht="15.75" thickBot="1" x14ac:dyDescent="0.3">
      <c r="A39" s="33" t="s">
        <v>79</v>
      </c>
      <c r="B39" s="37">
        <f>SUM(B35:B38)</f>
        <v>23141.9</v>
      </c>
    </row>
    <row r="41" spans="1:5" x14ac:dyDescent="0.25">
      <c r="A41" s="30" t="s">
        <v>80</v>
      </c>
    </row>
    <row r="42" spans="1:5" x14ac:dyDescent="0.25">
      <c r="A42" t="s">
        <v>81</v>
      </c>
      <c r="B42" s="31">
        <f>2777+15638</f>
        <v>18415</v>
      </c>
    </row>
    <row r="43" spans="1:5" x14ac:dyDescent="0.25">
      <c r="A43" t="s">
        <v>82</v>
      </c>
      <c r="B43" s="31">
        <v>8980</v>
      </c>
    </row>
    <row r="44" spans="1:5" x14ac:dyDescent="0.25">
      <c r="A44" t="s">
        <v>103</v>
      </c>
      <c r="B44" s="31">
        <v>4854.75</v>
      </c>
    </row>
    <row r="45" spans="1:5" x14ac:dyDescent="0.25">
      <c r="A45" t="s">
        <v>104</v>
      </c>
      <c r="B45" s="31">
        <v>1102.51</v>
      </c>
    </row>
    <row r="46" spans="1:5" x14ac:dyDescent="0.25">
      <c r="A46" t="s">
        <v>105</v>
      </c>
      <c r="B46" s="31">
        <f>744+650</f>
        <v>1394</v>
      </c>
    </row>
    <row r="47" spans="1:5" x14ac:dyDescent="0.25">
      <c r="A47" t="s">
        <v>106</v>
      </c>
      <c r="B47" s="31">
        <v>4566</v>
      </c>
    </row>
    <row r="48" spans="1:5" ht="15.75" thickBot="1" x14ac:dyDescent="0.3">
      <c r="A48" s="33" t="s">
        <v>83</v>
      </c>
      <c r="B48" s="34">
        <f>SUM(B42:B47)</f>
        <v>39312.26</v>
      </c>
    </row>
    <row r="50" spans="1:3" x14ac:dyDescent="0.25">
      <c r="A50" s="30" t="s">
        <v>84</v>
      </c>
    </row>
    <row r="51" spans="1:3" x14ac:dyDescent="0.25">
      <c r="A51" t="s">
        <v>85</v>
      </c>
      <c r="B51" s="31">
        <v>18575</v>
      </c>
    </row>
    <row r="52" spans="1:3" x14ac:dyDescent="0.25">
      <c r="A52" t="s">
        <v>100</v>
      </c>
      <c r="B52" s="31">
        <v>370</v>
      </c>
    </row>
    <row r="53" spans="1:3" x14ac:dyDescent="0.25">
      <c r="A53" t="s">
        <v>101</v>
      </c>
      <c r="B53" s="31">
        <v>46.1</v>
      </c>
    </row>
    <row r="54" spans="1:3" x14ac:dyDescent="0.25">
      <c r="A54" t="s">
        <v>86</v>
      </c>
      <c r="B54" s="31">
        <v>495</v>
      </c>
    </row>
    <row r="55" spans="1:3" ht="15.75" thickBot="1" x14ac:dyDescent="0.3">
      <c r="A55" s="33" t="s">
        <v>87</v>
      </c>
      <c r="B55" s="34">
        <f>SUM(B51:B54)</f>
        <v>19486.099999999999</v>
      </c>
    </row>
    <row r="57" spans="1:3" x14ac:dyDescent="0.25">
      <c r="A57" s="30" t="s">
        <v>88</v>
      </c>
    </row>
    <row r="58" spans="1:3" x14ac:dyDescent="0.25">
      <c r="A58" t="s">
        <v>89</v>
      </c>
    </row>
    <row r="60" spans="1:3" x14ac:dyDescent="0.25">
      <c r="A60" s="30" t="s">
        <v>91</v>
      </c>
    </row>
    <row r="61" spans="1:3" x14ac:dyDescent="0.25">
      <c r="B61" s="63">
        <v>2025</v>
      </c>
      <c r="C61" s="64">
        <v>2024</v>
      </c>
    </row>
    <row r="62" spans="1:3" x14ac:dyDescent="0.25">
      <c r="A62" s="16" t="s">
        <v>48</v>
      </c>
      <c r="B62" s="24">
        <f>+C64</f>
        <v>429466</v>
      </c>
      <c r="C62" s="65">
        <v>439510</v>
      </c>
    </row>
    <row r="63" spans="1:3" x14ac:dyDescent="0.25">
      <c r="A63" s="16" t="s">
        <v>49</v>
      </c>
      <c r="B63" s="24">
        <f>+Regnskap!C37</f>
        <v>-34213.260000000009</v>
      </c>
      <c r="C63" s="65">
        <v>-10042</v>
      </c>
    </row>
    <row r="64" spans="1:3" ht="15.75" thickBot="1" x14ac:dyDescent="0.3">
      <c r="A64" s="28" t="s">
        <v>50</v>
      </c>
      <c r="B64" s="29">
        <f>SUM(B62:B63)</f>
        <v>395252.74</v>
      </c>
      <c r="C64" s="66">
        <f>SUM(C62:C63)-2</f>
        <v>429466</v>
      </c>
    </row>
    <row r="67" spans="1:2" x14ac:dyDescent="0.25">
      <c r="A67" s="30" t="s">
        <v>92</v>
      </c>
    </row>
    <row r="68" spans="1:2" x14ac:dyDescent="0.25">
      <c r="A68" t="s">
        <v>93</v>
      </c>
      <c r="B68" s="31">
        <v>62208</v>
      </c>
    </row>
    <row r="70" spans="1:2" x14ac:dyDescent="0.25">
      <c r="A70" s="30" t="s">
        <v>94</v>
      </c>
    </row>
    <row r="71" spans="1:2" x14ac:dyDescent="0.25">
      <c r="A71" t="s">
        <v>95</v>
      </c>
      <c r="B71" s="31">
        <v>7500</v>
      </c>
    </row>
    <row r="72" spans="1:2" x14ac:dyDescent="0.25">
      <c r="A72" t="s">
        <v>96</v>
      </c>
      <c r="B72" s="31">
        <v>3798</v>
      </c>
    </row>
    <row r="73" spans="1:2" ht="15.75" thickBot="1" x14ac:dyDescent="0.3">
      <c r="A73" s="33" t="s">
        <v>97</v>
      </c>
      <c r="B73" s="35">
        <f>+B72+B71</f>
        <v>11298</v>
      </c>
    </row>
    <row r="75" spans="1:2" x14ac:dyDescent="0.25">
      <c r="A75" s="30" t="s">
        <v>98</v>
      </c>
    </row>
    <row r="76" spans="1:2" x14ac:dyDescent="0.25">
      <c r="A76" t="s">
        <v>99</v>
      </c>
      <c r="B76" s="31">
        <v>2531.39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Regnskap</vt:lpstr>
      <vt:lpstr>Noter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 Kristian Eriksen</dc:creator>
  <cp:lastModifiedBy>Sonja Ai Vy Tran</cp:lastModifiedBy>
  <cp:lastPrinted>2025-02-18T10:44:58Z</cp:lastPrinted>
  <dcterms:created xsi:type="dcterms:W3CDTF">2025-02-17T14:05:51Z</dcterms:created>
  <dcterms:modified xsi:type="dcterms:W3CDTF">2026-02-04T19:37:43Z</dcterms:modified>
</cp:coreProperties>
</file>