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7918\Documents\NNV-mr\Frå loft 2009-03-01\organisasjon\Årsmøte 2025\"/>
    </mc:Choice>
  </mc:AlternateContent>
  <xr:revisionPtr revIDLastSave="0" documentId="13_ncr:1_{19654CF5-2404-4FBB-92C7-25BE94E78F30}" xr6:coauthVersionLast="47" xr6:coauthVersionMax="47" xr10:uidLastSave="{00000000-0000-0000-0000-000000000000}"/>
  <bookViews>
    <workbookView xWindow="-110" yWindow="-110" windowWidth="19420" windowHeight="10420" xr2:uid="{ACEF3462-D295-4487-B243-09416A45F954}"/>
  </bookViews>
  <sheets>
    <sheet name="2024" sheetId="4" r:id="rId1"/>
    <sheet name="Note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19" i="4"/>
  <c r="G21" i="4" s="1"/>
  <c r="G28" i="4" s="1"/>
  <c r="G8" i="4"/>
  <c r="D50" i="4"/>
  <c r="D40" i="4"/>
  <c r="D27" i="5"/>
  <c r="D31" i="5"/>
  <c r="D49" i="4"/>
  <c r="D45" i="4"/>
  <c r="D39" i="4"/>
  <c r="D44" i="4"/>
  <c r="D46" i="5"/>
  <c r="D41" i="5"/>
  <c r="E19" i="4"/>
  <c r="E8" i="4"/>
  <c r="E22" i="5"/>
  <c r="D22" i="5"/>
  <c r="D38" i="5"/>
  <c r="D26" i="5"/>
  <c r="D25" i="5"/>
  <c r="D16" i="5"/>
  <c r="D12" i="5"/>
  <c r="D4" i="5"/>
  <c r="D7" i="5" s="1"/>
  <c r="F26" i="4"/>
  <c r="F19" i="4"/>
  <c r="F8" i="4"/>
  <c r="F21" i="4" s="1"/>
  <c r="F28" i="4" s="1"/>
  <c r="E45" i="4"/>
  <c r="E40" i="4"/>
  <c r="D8" i="4"/>
  <c r="D43" i="4"/>
  <c r="D15" i="4"/>
  <c r="D19" i="4" s="1"/>
  <c r="E26" i="4"/>
  <c r="D26" i="4"/>
  <c r="E21" i="4" l="1"/>
  <c r="E28" i="4" s="1"/>
  <c r="E48" i="4"/>
  <c r="E49" i="4" s="1"/>
  <c r="D21" i="4"/>
  <c r="D28" i="4" s="1"/>
  <c r="D47" i="4" l="1"/>
  <c r="E50" i="4"/>
  <c r="D48" i="4"/>
</calcChain>
</file>

<file path=xl/sharedStrings.xml><?xml version="1.0" encoding="utf-8"?>
<sst xmlns="http://schemas.openxmlformats.org/spreadsheetml/2006/main" count="93" uniqueCount="84">
  <si>
    <t>DRIFTSINNTEKTER</t>
  </si>
  <si>
    <t>SUM DRIFTSINNTEKTER</t>
  </si>
  <si>
    <t>DRIFTSKOSTNADER</t>
  </si>
  <si>
    <t>SUM DRIFTSKOSTNADER</t>
  </si>
  <si>
    <t>DRIFTSRESULTAT</t>
  </si>
  <si>
    <t>FINANSIELLE POSTER</t>
  </si>
  <si>
    <t>RESULTAT AV FINANSIELLE POSTER</t>
  </si>
  <si>
    <t>ÅRSRESULTAT</t>
  </si>
  <si>
    <t>overskot</t>
  </si>
  <si>
    <t>BALANSE</t>
  </si>
  <si>
    <t>EIENDELER</t>
  </si>
  <si>
    <t>SUM EIENDELER</t>
  </si>
  <si>
    <t>KORTSIKTIG GJELD</t>
  </si>
  <si>
    <t>SUM KORTSIKTIG GJELD</t>
  </si>
  <si>
    <t>EGENKAPITAL 1.1.</t>
  </si>
  <si>
    <t>Overskudd</t>
  </si>
  <si>
    <t>Egenkapital 31.12.</t>
  </si>
  <si>
    <t>SUM GJELD OG EGENKAPITAL</t>
  </si>
  <si>
    <t>Medlemskontingent</t>
  </si>
  <si>
    <t>Diverse andre inntekter</t>
  </si>
  <si>
    <t>Aktivitetstilskudd</t>
  </si>
  <si>
    <t>Driftstilskudd</t>
  </si>
  <si>
    <t xml:space="preserve">Momskonpensasjon </t>
  </si>
  <si>
    <t>Innleide tjenester</t>
  </si>
  <si>
    <t>Personalkostnader</t>
  </si>
  <si>
    <t>Leie lokaler</t>
  </si>
  <si>
    <t>Leie maskiner/utstyr</t>
  </si>
  <si>
    <t>Reise og opphold</t>
  </si>
  <si>
    <t>Møte/kurs</t>
  </si>
  <si>
    <t>Andre fordringer</t>
  </si>
  <si>
    <t>Driftskonto Cultura Bank</t>
  </si>
  <si>
    <t>Kundefordringer</t>
  </si>
  <si>
    <t>Skyldig offentlige utgifter</t>
  </si>
  <si>
    <t>Annen kortsiktig gjeld</t>
  </si>
  <si>
    <t>Lønnskonto DNB</t>
  </si>
  <si>
    <t>Skattetrekk DNB</t>
  </si>
  <si>
    <t>Renteinntekter</t>
  </si>
  <si>
    <t>Rentekostnander</t>
  </si>
  <si>
    <t>Skjøtsel</t>
  </si>
  <si>
    <t>Note</t>
  </si>
  <si>
    <t>Budsjett 2024</t>
  </si>
  <si>
    <t>Diverse andre kostnader</t>
  </si>
  <si>
    <t>Note 1</t>
  </si>
  <si>
    <t>Innbetaling fra Ingebjørg Isaksen</t>
  </si>
  <si>
    <t>Innnbetaling fra Studieforbundet Natur &amp; Miljø: Slåttekurs</t>
  </si>
  <si>
    <t>Sum diverse andre inntekter</t>
  </si>
  <si>
    <t>Note 2</t>
  </si>
  <si>
    <t>NNV: Den naturlige skole</t>
  </si>
  <si>
    <t>NNV: Rovdyrarbeid</t>
  </si>
  <si>
    <t>Sum aktivitetstilskudd</t>
  </si>
  <si>
    <t>Note 3</t>
  </si>
  <si>
    <t>Lønnskjøring NNV</t>
  </si>
  <si>
    <t>Sum innleide tjenester</t>
  </si>
  <si>
    <t>Note 4</t>
  </si>
  <si>
    <t>Personalkostnader fylkessekretær 40%</t>
  </si>
  <si>
    <t>Lønn</t>
  </si>
  <si>
    <t>Feriepenger</t>
  </si>
  <si>
    <t>Pensjon, forsikringer, arbeidsgiveravgift</t>
  </si>
  <si>
    <t>Sum personalkostnader</t>
  </si>
  <si>
    <t>Note 5</t>
  </si>
  <si>
    <t>Reise &amp; bilgodtgjørelse Øystein Folden</t>
  </si>
  <si>
    <t>Reise og overnatting Landsmøte</t>
  </si>
  <si>
    <t>Sum reisekostnader</t>
  </si>
  <si>
    <t>Note 6</t>
  </si>
  <si>
    <t>Egenkapital pr. 01.01.24</t>
  </si>
  <si>
    <t>Overskudd 2024</t>
  </si>
  <si>
    <t>Egenkapital 31.12.24</t>
  </si>
  <si>
    <t>Note 7</t>
  </si>
  <si>
    <t>Utbetaling av utlegg fra feil konto - tilbakebetalt i 2025</t>
  </si>
  <si>
    <t>Note 8</t>
  </si>
  <si>
    <t>Sum kundefordringer</t>
  </si>
  <si>
    <t>Note 9</t>
  </si>
  <si>
    <t>Tomme Sæther - Leie av stavemstølen</t>
  </si>
  <si>
    <t>Vermedalen - Leie av slåtteutstyr</t>
  </si>
  <si>
    <t>Skyldig lønn - Øystein Folden</t>
  </si>
  <si>
    <t>Sum annen kortsiktig gjeld</t>
  </si>
  <si>
    <t>Feriepenger - Øystein Folden</t>
  </si>
  <si>
    <t xml:space="preserve">Norges Naturvernforbund </t>
  </si>
  <si>
    <t>Kristiansund og Averøy lokallag - utlegg - innbetalt i 2025</t>
  </si>
  <si>
    <t>Innbet. fra Statsforv. i Innlandet, skjøtsel i Vermedalen</t>
  </si>
  <si>
    <t>Budsjett 2025</t>
  </si>
  <si>
    <t>underskot</t>
  </si>
  <si>
    <t>R 2024</t>
  </si>
  <si>
    <t>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</si>
</sst>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4]General"/>
    <numFmt numFmtId="165" formatCode="dd&quot;.&quot;mm&quot;.&quot;yyyy"/>
    <numFmt numFmtId="166" formatCode="[$kr-414]&quot; &quot;#,##0.00;[Red]&quot;-&quot;[$kr-414]&quot; &quot;#,##0.00"/>
    <numFmt numFmtId="167" formatCode="_-* #,##0_-;\-* #,##0_-;_-* &quot;-&quot;??_-;_-@_-"/>
  </numFmts>
  <fonts count="15"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5"/>
      <color rgb="FF000000"/>
      <name val="Arial1"/>
    </font>
    <font>
      <b/>
      <sz val="10"/>
      <color rgb="FF000000"/>
      <name val="Arial1"/>
    </font>
    <font>
      <b/>
      <sz val="10"/>
      <color rgb="FFFF0000"/>
      <name val="Arial1"/>
    </font>
    <font>
      <b/>
      <sz val="10"/>
      <color rgb="FF00B0F0"/>
      <name val="Arial1"/>
    </font>
    <font>
      <sz val="10"/>
      <color rgb="FFFF0000"/>
      <name val="Arial1"/>
    </font>
    <font>
      <sz val="10"/>
      <color rgb="FF00B0F0"/>
      <name val="Arial1"/>
    </font>
    <font>
      <sz val="10"/>
      <color rgb="FF000000"/>
      <name val="Arial"/>
      <family val="2"/>
    </font>
    <font>
      <sz val="11"/>
      <color rgb="FF000000"/>
      <name val="Ariel"/>
    </font>
    <font>
      <b/>
      <sz val="11"/>
      <color theme="1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Border="0" applyProtection="0"/>
    <xf numFmtId="166" fontId="5" fillId="0" borderId="0" applyBorder="0" applyProtection="0"/>
  </cellStyleXfs>
  <cellXfs count="26">
    <xf numFmtId="0" fontId="0" fillId="0" borderId="0" xfId="0"/>
    <xf numFmtId="164" fontId="6" fillId="0" borderId="0" xfId="2" applyFont="1"/>
    <xf numFmtId="164" fontId="7" fillId="0" borderId="0" xfId="2" applyFont="1"/>
    <xf numFmtId="2" fontId="7" fillId="0" borderId="0" xfId="2" applyNumberFormat="1" applyFont="1"/>
    <xf numFmtId="164" fontId="3" fillId="0" borderId="0" xfId="2"/>
    <xf numFmtId="165" fontId="3" fillId="0" borderId="0" xfId="2" applyNumberFormat="1"/>
    <xf numFmtId="0" fontId="7" fillId="0" borderId="0" xfId="2" applyNumberFormat="1" applyFont="1"/>
    <xf numFmtId="167" fontId="3" fillId="0" borderId="0" xfId="1" applyNumberFormat="1" applyFont="1" applyFill="1" applyAlignment="1"/>
    <xf numFmtId="167" fontId="7" fillId="0" borderId="0" xfId="1" applyNumberFormat="1" applyFont="1" applyFill="1" applyAlignment="1"/>
    <xf numFmtId="167" fontId="8" fillId="0" borderId="0" xfId="1" applyNumberFormat="1" applyFont="1" applyFill="1" applyAlignment="1"/>
    <xf numFmtId="167" fontId="9" fillId="0" borderId="0" xfId="1" applyNumberFormat="1" applyFont="1" applyFill="1" applyAlignment="1"/>
    <xf numFmtId="167" fontId="10" fillId="0" borderId="0" xfId="1" applyNumberFormat="1" applyFont="1" applyFill="1" applyAlignment="1"/>
    <xf numFmtId="167" fontId="11" fillId="0" borderId="0" xfId="1" applyNumberFormat="1" applyFont="1" applyFill="1" applyAlignment="1"/>
    <xf numFmtId="167" fontId="0" fillId="0" borderId="0" xfId="1" applyNumberFormat="1" applyFont="1"/>
    <xf numFmtId="167" fontId="0" fillId="0" borderId="0" xfId="1" applyNumberFormat="1" applyFont="1" applyFill="1"/>
    <xf numFmtId="0" fontId="3" fillId="0" borderId="0" xfId="1" applyNumberFormat="1" applyFont="1" applyFill="1" applyAlignment="1"/>
    <xf numFmtId="0" fontId="12" fillId="0" borderId="0" xfId="0" applyFont="1"/>
    <xf numFmtId="167" fontId="0" fillId="0" borderId="0" xfId="0" applyNumberFormat="1"/>
    <xf numFmtId="0" fontId="0" fillId="0" borderId="1" xfId="0" applyBorder="1"/>
    <xf numFmtId="167" fontId="0" fillId="0" borderId="1" xfId="1" applyNumberFormat="1" applyFont="1" applyBorder="1"/>
    <xf numFmtId="167" fontId="0" fillId="0" borderId="1" xfId="0" applyNumberFormat="1" applyBorder="1"/>
    <xf numFmtId="0" fontId="2" fillId="0" borderId="0" xfId="0" applyFont="1"/>
    <xf numFmtId="0" fontId="13" fillId="0" borderId="0" xfId="0" applyFont="1"/>
    <xf numFmtId="167" fontId="13" fillId="0" borderId="0" xfId="1" applyNumberFormat="1" applyFont="1"/>
    <xf numFmtId="0" fontId="14" fillId="0" borderId="1" xfId="0" applyFont="1" applyBorder="1"/>
    <xf numFmtId="167" fontId="14" fillId="0" borderId="1" xfId="1" applyNumberFormat="1" applyFont="1" applyBorder="1"/>
  </cellXfs>
  <cellStyles count="7">
    <cellStyle name="Excel Built-in Normal" xfId="2" xr:uid="{E48A3601-C252-4AC1-8F37-4E749C2D791F}"/>
    <cellStyle name="Heading" xfId="3" xr:uid="{F2AEDCEA-C77B-42B1-9C31-C617994F655B}"/>
    <cellStyle name="Heading1" xfId="4" xr:uid="{BAB6386C-2918-4098-919C-BFF9CBC43B7A}"/>
    <cellStyle name="Normal" xfId="0" builtinId="0" customBuiltin="1"/>
    <cellStyle name="Result" xfId="5" xr:uid="{152FA2EF-3A1B-4908-9AAA-C7DC27C8E308}"/>
    <cellStyle name="Result2" xfId="6" xr:uid="{49CDDF38-1E93-4BC6-B63F-37A5F371F720}"/>
    <cellStyle name="Tusenskil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530A-C182-4AE3-8FAD-998D78B51568}">
  <dimension ref="A2:L51"/>
  <sheetViews>
    <sheetView tabSelected="1" zoomScaleNormal="100" workbookViewId="0">
      <selection activeCell="I5" sqref="I5"/>
    </sheetView>
  </sheetViews>
  <sheetFormatPr defaultColWidth="10.6640625" defaultRowHeight="14"/>
  <cols>
    <col min="2" max="2" width="19.08203125" customWidth="1"/>
    <col min="3" max="3" width="4.6640625" customWidth="1"/>
    <col min="6" max="6" width="12.4140625" bestFit="1" customWidth="1"/>
    <col min="7" max="7" width="12.4140625" customWidth="1"/>
    <col min="8" max="8" width="13.83203125" bestFit="1" customWidth="1"/>
    <col min="11" max="11" width="30.75" bestFit="1" customWidth="1"/>
  </cols>
  <sheetData>
    <row r="2" spans="1:8">
      <c r="A2" s="2" t="s">
        <v>0</v>
      </c>
      <c r="B2" s="2"/>
      <c r="C2" s="2" t="s">
        <v>39</v>
      </c>
      <c r="D2" s="6" t="s">
        <v>82</v>
      </c>
      <c r="E2" s="6" t="s">
        <v>83</v>
      </c>
      <c r="F2" s="6" t="s">
        <v>40</v>
      </c>
      <c r="G2" s="6" t="s">
        <v>80</v>
      </c>
    </row>
    <row r="3" spans="1:8">
      <c r="A3" s="4" t="s">
        <v>18</v>
      </c>
      <c r="B3" s="4"/>
      <c r="C3" s="4"/>
      <c r="D3" s="7">
        <v>137358</v>
      </c>
      <c r="E3" s="7">
        <v>121468</v>
      </c>
      <c r="F3" s="7">
        <v>142352</v>
      </c>
      <c r="G3" s="7">
        <v>137358</v>
      </c>
      <c r="H3" s="15"/>
    </row>
    <row r="4" spans="1:8">
      <c r="A4" s="4" t="s">
        <v>19</v>
      </c>
      <c r="B4" s="4"/>
      <c r="C4" s="4">
        <v>1</v>
      </c>
      <c r="D4" s="7">
        <v>25310</v>
      </c>
      <c r="E4" s="7">
        <v>41500</v>
      </c>
      <c r="F4" s="7">
        <v>49000</v>
      </c>
      <c r="G4" s="7">
        <v>40000</v>
      </c>
      <c r="H4" s="16"/>
    </row>
    <row r="5" spans="1:8">
      <c r="A5" s="4" t="s">
        <v>20</v>
      </c>
      <c r="B5" s="4"/>
      <c r="C5" s="4">
        <v>2</v>
      </c>
      <c r="D5" s="7">
        <v>66000</v>
      </c>
      <c r="E5" s="7">
        <v>70000</v>
      </c>
      <c r="F5" s="7">
        <v>60000</v>
      </c>
      <c r="G5" s="7">
        <v>60000</v>
      </c>
      <c r="H5" s="16"/>
    </row>
    <row r="6" spans="1:8">
      <c r="A6" s="4" t="s">
        <v>21</v>
      </c>
      <c r="B6" s="4"/>
      <c r="C6" s="4"/>
      <c r="D6" s="7">
        <v>125000</v>
      </c>
      <c r="E6" s="7">
        <v>125000</v>
      </c>
      <c r="F6" s="7">
        <v>125000</v>
      </c>
      <c r="G6" s="7">
        <v>125000</v>
      </c>
      <c r="H6" s="15"/>
    </row>
    <row r="7" spans="1:8">
      <c r="A7" s="4" t="s">
        <v>22</v>
      </c>
      <c r="B7" s="4"/>
      <c r="C7" s="4"/>
      <c r="D7" s="7">
        <v>22942</v>
      </c>
      <c r="E7" s="7">
        <v>12484</v>
      </c>
      <c r="F7" s="7">
        <v>22942</v>
      </c>
      <c r="G7" s="7">
        <v>20000</v>
      </c>
      <c r="H7" s="15"/>
    </row>
    <row r="8" spans="1:8">
      <c r="A8" s="2" t="s">
        <v>1</v>
      </c>
      <c r="B8" s="2"/>
      <c r="C8" s="2"/>
      <c r="D8" s="8">
        <f>SUM(D3:D7)</f>
        <v>376610</v>
      </c>
      <c r="E8" s="8">
        <f>SUM(E3:E7)</f>
        <v>370452</v>
      </c>
      <c r="F8" s="8">
        <f>SUM(F3:F7)</f>
        <v>399294</v>
      </c>
      <c r="G8" s="8">
        <f>SUM(G3:G7)</f>
        <v>382358</v>
      </c>
      <c r="H8" s="16"/>
    </row>
    <row r="9" spans="1:8">
      <c r="A9" s="4"/>
      <c r="B9" s="2"/>
      <c r="C9" s="2"/>
      <c r="D9" s="9"/>
      <c r="E9" s="10"/>
      <c r="F9" s="8"/>
      <c r="G9" s="8"/>
      <c r="H9" s="16"/>
    </row>
    <row r="10" spans="1:8">
      <c r="A10" s="2" t="s">
        <v>2</v>
      </c>
      <c r="B10" s="4"/>
      <c r="C10" s="4"/>
      <c r="D10" s="11"/>
      <c r="E10" s="12"/>
      <c r="F10" s="7"/>
      <c r="G10" s="7"/>
      <c r="H10" s="16"/>
    </row>
    <row r="11" spans="1:8">
      <c r="A11" s="4" t="s">
        <v>23</v>
      </c>
      <c r="B11" s="4"/>
      <c r="C11" s="4">
        <v>3</v>
      </c>
      <c r="D11" s="7">
        <v>10000</v>
      </c>
      <c r="E11" s="7">
        <v>10000</v>
      </c>
      <c r="F11" s="7">
        <v>10000</v>
      </c>
      <c r="G11" s="7">
        <v>20000</v>
      </c>
      <c r="H11" s="16"/>
    </row>
    <row r="12" spans="1:8">
      <c r="A12" s="4" t="s">
        <v>24</v>
      </c>
      <c r="B12" s="4"/>
      <c r="C12" s="4">
        <v>4</v>
      </c>
      <c r="D12" s="7">
        <v>282095</v>
      </c>
      <c r="E12" s="7">
        <v>255109</v>
      </c>
      <c r="F12" s="7">
        <v>270700</v>
      </c>
      <c r="G12" s="7">
        <v>325000</v>
      </c>
      <c r="H12" s="16"/>
    </row>
    <row r="13" spans="1:8">
      <c r="A13" s="4" t="s">
        <v>25</v>
      </c>
      <c r="B13" s="4"/>
      <c r="C13" s="4"/>
      <c r="D13" s="7">
        <v>3376</v>
      </c>
      <c r="E13" s="7">
        <v>0</v>
      </c>
      <c r="F13" s="7"/>
      <c r="G13" s="7">
        <v>5000</v>
      </c>
      <c r="H13" s="16"/>
    </row>
    <row r="14" spans="1:8">
      <c r="A14" s="4" t="s">
        <v>26</v>
      </c>
      <c r="B14" s="4"/>
      <c r="C14" s="4"/>
      <c r="D14" s="7">
        <v>3000</v>
      </c>
      <c r="E14" s="7">
        <v>0</v>
      </c>
      <c r="F14" s="7"/>
      <c r="G14" s="7">
        <v>3000</v>
      </c>
      <c r="H14" s="16"/>
    </row>
    <row r="15" spans="1:8">
      <c r="A15" s="4" t="s">
        <v>27</v>
      </c>
      <c r="B15" s="4"/>
      <c r="C15" s="4">
        <v>5</v>
      </c>
      <c r="D15" s="7">
        <f>5604+25854</f>
        <v>31458</v>
      </c>
      <c r="E15" s="7">
        <v>7021.75</v>
      </c>
      <c r="F15" s="7">
        <v>25000</v>
      </c>
      <c r="G15" s="7">
        <v>25000</v>
      </c>
      <c r="H15" s="16"/>
    </row>
    <row r="16" spans="1:8">
      <c r="A16" s="4" t="s">
        <v>28</v>
      </c>
      <c r="B16" s="4"/>
      <c r="C16" s="4"/>
      <c r="D16" s="7">
        <v>2178</v>
      </c>
      <c r="E16" s="7">
        <v>1894.03</v>
      </c>
      <c r="F16" s="7">
        <v>25000</v>
      </c>
      <c r="G16" s="7">
        <v>15000</v>
      </c>
      <c r="H16" s="16"/>
    </row>
    <row r="17" spans="1:12">
      <c r="A17" s="4" t="s">
        <v>38</v>
      </c>
      <c r="B17" s="4"/>
      <c r="C17" s="4"/>
      <c r="D17" s="7"/>
      <c r="E17" s="7">
        <v>5136.03</v>
      </c>
      <c r="F17" s="7">
        <v>15000</v>
      </c>
      <c r="G17" s="7">
        <v>5000</v>
      </c>
      <c r="H17" s="16"/>
    </row>
    <row r="18" spans="1:12">
      <c r="A18" s="4" t="s">
        <v>41</v>
      </c>
      <c r="B18" s="4"/>
      <c r="C18" s="4"/>
      <c r="D18" s="7"/>
      <c r="E18" s="7"/>
      <c r="F18" s="7">
        <v>15000</v>
      </c>
      <c r="G18" s="7">
        <v>10000</v>
      </c>
      <c r="H18" s="16"/>
    </row>
    <row r="19" spans="1:12">
      <c r="A19" s="2" t="s">
        <v>3</v>
      </c>
      <c r="B19" s="2"/>
      <c r="C19" s="2"/>
      <c r="D19" s="8">
        <f>SUM(D11:D17)</f>
        <v>332107</v>
      </c>
      <c r="E19" s="8">
        <f>SUM(E11:E17)</f>
        <v>279160.81000000006</v>
      </c>
      <c r="F19" s="8">
        <f>SUM(F11:F18)</f>
        <v>360700</v>
      </c>
      <c r="G19" s="8">
        <f>SUM(G11:G18)</f>
        <v>408000</v>
      </c>
      <c r="H19" s="16"/>
    </row>
    <row r="20" spans="1:12">
      <c r="A20" s="4"/>
      <c r="B20" s="2"/>
      <c r="C20" s="2"/>
      <c r="D20" s="8"/>
      <c r="E20" s="10"/>
      <c r="F20" s="8"/>
      <c r="G20" s="8"/>
      <c r="H20" s="16"/>
    </row>
    <row r="21" spans="1:12">
      <c r="A21" s="2" t="s">
        <v>4</v>
      </c>
      <c r="B21" s="4"/>
      <c r="C21" s="4"/>
      <c r="D21" s="8">
        <f>D8-D19</f>
        <v>44503</v>
      </c>
      <c r="E21" s="8">
        <f>E8-E19</f>
        <v>91291.189999999944</v>
      </c>
      <c r="F21" s="8">
        <f>F8-F19</f>
        <v>38594</v>
      </c>
      <c r="G21" s="8">
        <f>G8-G19</f>
        <v>-25642</v>
      </c>
      <c r="H21" s="16"/>
    </row>
    <row r="22" spans="1:12">
      <c r="A22" s="4"/>
      <c r="B22" s="2"/>
      <c r="C22" s="2"/>
      <c r="D22" s="9"/>
      <c r="E22" s="10"/>
      <c r="F22" s="8"/>
      <c r="G22" s="8"/>
      <c r="H22" s="16"/>
    </row>
    <row r="23" spans="1:12">
      <c r="A23" s="2" t="s">
        <v>5</v>
      </c>
      <c r="B23" s="4"/>
      <c r="C23" s="4"/>
      <c r="D23" s="11"/>
      <c r="E23" s="12"/>
      <c r="F23" s="7"/>
      <c r="G23" s="7"/>
      <c r="H23" s="16"/>
    </row>
    <row r="24" spans="1:12">
      <c r="A24" s="4" t="s">
        <v>36</v>
      </c>
      <c r="B24" s="2"/>
      <c r="C24" s="2"/>
      <c r="D24" s="7">
        <v>0</v>
      </c>
      <c r="E24" s="7">
        <v>0</v>
      </c>
      <c r="F24" s="8"/>
      <c r="G24" s="8"/>
      <c r="H24" s="16"/>
    </row>
    <row r="25" spans="1:12">
      <c r="A25" s="4" t="s">
        <v>37</v>
      </c>
      <c r="B25" s="4"/>
      <c r="C25" s="4"/>
      <c r="D25" s="7">
        <v>443</v>
      </c>
      <c r="E25" s="7">
        <v>467</v>
      </c>
      <c r="F25" s="7">
        <v>500</v>
      </c>
      <c r="G25" s="7">
        <v>500</v>
      </c>
      <c r="H25" s="16"/>
      <c r="L25" s="17"/>
    </row>
    <row r="26" spans="1:12">
      <c r="A26" s="2" t="s">
        <v>6</v>
      </c>
      <c r="B26" s="2"/>
      <c r="C26" s="2"/>
      <c r="D26" s="8">
        <f>SUM(D24-D25)</f>
        <v>-443</v>
      </c>
      <c r="E26" s="8">
        <f>SUM(E24-E25)</f>
        <v>-467</v>
      </c>
      <c r="F26" s="8">
        <f>SUM(F24-F25)</f>
        <v>-500</v>
      </c>
      <c r="G26" s="8">
        <f>SUM(G24-G25)</f>
        <v>-500</v>
      </c>
      <c r="H26" s="16"/>
    </row>
    <row r="27" spans="1:12">
      <c r="A27" s="4"/>
      <c r="B27" s="2"/>
      <c r="C27" s="2"/>
      <c r="D27" s="9"/>
      <c r="E27" s="10"/>
      <c r="F27" s="8"/>
      <c r="G27" s="8"/>
      <c r="H27" s="16"/>
    </row>
    <row r="28" spans="1:12">
      <c r="A28" s="2" t="s">
        <v>7</v>
      </c>
      <c r="B28" s="2"/>
      <c r="C28" s="2">
        <v>6</v>
      </c>
      <c r="D28" s="8">
        <f>SUM(D21+D26)</f>
        <v>44060</v>
      </c>
      <c r="E28" s="8">
        <f>SUM(E21+E26)</f>
        <v>90824.189999999944</v>
      </c>
      <c r="F28" s="8">
        <f>SUM(F21+F26)</f>
        <v>38094</v>
      </c>
      <c r="G28" s="8">
        <f>SUM(G21+G26)</f>
        <v>-26142</v>
      </c>
      <c r="H28" s="16"/>
    </row>
    <row r="29" spans="1:12">
      <c r="A29" s="4"/>
      <c r="B29" s="2"/>
      <c r="C29" s="2"/>
      <c r="D29" s="3" t="s">
        <v>8</v>
      </c>
      <c r="E29" s="3" t="s">
        <v>8</v>
      </c>
      <c r="F29" s="2" t="s">
        <v>8</v>
      </c>
      <c r="G29" s="2" t="s">
        <v>81</v>
      </c>
      <c r="H29" s="16"/>
    </row>
    <row r="30" spans="1:12">
      <c r="A30" s="4"/>
      <c r="B30" s="2"/>
      <c r="C30" s="2"/>
      <c r="D30" s="3"/>
      <c r="E30" s="3"/>
      <c r="F30" s="2"/>
      <c r="G30" s="2"/>
      <c r="H30" s="16"/>
    </row>
    <row r="31" spans="1:12">
      <c r="A31" s="4"/>
      <c r="B31" s="2"/>
      <c r="C31" s="2"/>
      <c r="D31" s="3"/>
      <c r="E31" s="3"/>
      <c r="F31" s="2"/>
      <c r="G31" s="2"/>
      <c r="H31" s="16"/>
    </row>
    <row r="32" spans="1:12">
      <c r="A32" s="4"/>
      <c r="B32" s="4"/>
      <c r="C32" s="4"/>
      <c r="D32" s="4"/>
      <c r="E32" s="4"/>
      <c r="F32" s="4"/>
      <c r="G32" s="4"/>
      <c r="H32" s="16"/>
    </row>
    <row r="33" spans="1:8" ht="19">
      <c r="A33" s="1" t="s">
        <v>9</v>
      </c>
      <c r="B33" s="4"/>
      <c r="C33" s="4"/>
      <c r="D33" s="5">
        <v>45657</v>
      </c>
      <c r="E33" s="5">
        <v>45291</v>
      </c>
      <c r="F33" s="4"/>
      <c r="G33" s="4"/>
      <c r="H33" s="16"/>
    </row>
    <row r="34" spans="1:8">
      <c r="A34" s="2" t="s">
        <v>10</v>
      </c>
      <c r="B34" s="4"/>
      <c r="C34" s="4"/>
      <c r="D34" s="4"/>
      <c r="E34" s="4"/>
      <c r="F34" s="4"/>
      <c r="G34" s="4"/>
      <c r="H34" s="16"/>
    </row>
    <row r="35" spans="1:8">
      <c r="A35" s="4" t="s">
        <v>29</v>
      </c>
      <c r="B35" s="4"/>
      <c r="C35" s="4">
        <v>7</v>
      </c>
      <c r="D35" s="7">
        <v>667</v>
      </c>
      <c r="E35" s="7"/>
      <c r="F35" s="4"/>
      <c r="G35" s="4"/>
      <c r="H35" s="16"/>
    </row>
    <row r="36" spans="1:8">
      <c r="A36" s="4" t="s">
        <v>30</v>
      </c>
      <c r="B36" s="4"/>
      <c r="C36" s="4"/>
      <c r="D36" s="7">
        <v>768414</v>
      </c>
      <c r="E36" s="7">
        <v>687932.45</v>
      </c>
      <c r="F36" s="7"/>
      <c r="G36" s="7"/>
      <c r="H36" s="16"/>
    </row>
    <row r="37" spans="1:8">
      <c r="A37" s="4" t="s">
        <v>34</v>
      </c>
      <c r="B37" s="4"/>
      <c r="C37" s="4"/>
      <c r="D37" s="7">
        <v>31803</v>
      </c>
      <c r="E37" s="7">
        <v>44961.94</v>
      </c>
      <c r="F37" s="7"/>
      <c r="G37" s="7"/>
      <c r="H37" s="16"/>
    </row>
    <row r="38" spans="1:8">
      <c r="A38" s="4" t="s">
        <v>35</v>
      </c>
      <c r="B38" s="4"/>
      <c r="C38" s="4"/>
      <c r="D38" s="7">
        <v>10010</v>
      </c>
      <c r="E38" s="7">
        <v>8074</v>
      </c>
      <c r="F38" s="7"/>
      <c r="G38" s="7"/>
      <c r="H38" s="16"/>
    </row>
    <row r="39" spans="1:8">
      <c r="A39" s="4" t="s">
        <v>31</v>
      </c>
      <c r="B39" s="4"/>
      <c r="C39" s="4">
        <v>8</v>
      </c>
      <c r="D39" s="7">
        <f>700</f>
        <v>700</v>
      </c>
      <c r="E39" s="7">
        <v>700</v>
      </c>
      <c r="F39" s="7"/>
      <c r="G39" s="7"/>
      <c r="H39" s="16"/>
    </row>
    <row r="40" spans="1:8">
      <c r="A40" s="2" t="s">
        <v>11</v>
      </c>
      <c r="B40" s="2"/>
      <c r="C40" s="2"/>
      <c r="D40" s="8">
        <f>SUM(D35:D39)</f>
        <v>811594</v>
      </c>
      <c r="E40" s="8">
        <f>SUM(E36:E39)</f>
        <v>741668.3899999999</v>
      </c>
      <c r="F40" s="8"/>
      <c r="G40" s="8"/>
      <c r="H40" s="16"/>
    </row>
    <row r="41" spans="1:8">
      <c r="A41" s="4"/>
      <c r="B41" s="2"/>
      <c r="C41" s="2"/>
      <c r="D41" s="9"/>
      <c r="E41" s="7"/>
      <c r="F41" s="8"/>
      <c r="G41" s="8"/>
      <c r="H41" s="16"/>
    </row>
    <row r="42" spans="1:8">
      <c r="A42" s="2" t="s">
        <v>12</v>
      </c>
      <c r="B42" s="4"/>
      <c r="C42" s="4"/>
      <c r="D42" s="11"/>
      <c r="E42" s="7"/>
      <c r="F42" s="7"/>
      <c r="G42" s="7"/>
      <c r="H42" s="16"/>
    </row>
    <row r="43" spans="1:8">
      <c r="A43" s="4" t="s">
        <v>32</v>
      </c>
      <c r="B43" s="4"/>
      <c r="C43" s="4"/>
      <c r="D43" s="7">
        <f>10010+6286+3024</f>
        <v>19320</v>
      </c>
      <c r="E43" s="7">
        <v>14435</v>
      </c>
      <c r="F43" s="7"/>
      <c r="G43" s="7"/>
      <c r="H43" s="16"/>
    </row>
    <row r="44" spans="1:8">
      <c r="A44" s="4" t="s">
        <v>33</v>
      </c>
      <c r="B44" s="4"/>
      <c r="C44" s="4">
        <v>9</v>
      </c>
      <c r="D44" s="7">
        <f>11729+28534+4880+10000+4995</f>
        <v>60138</v>
      </c>
      <c r="E44" s="7">
        <v>39156</v>
      </c>
      <c r="F44" s="7"/>
      <c r="G44" s="7"/>
      <c r="H44" s="16"/>
    </row>
    <row r="45" spans="1:8">
      <c r="A45" s="2" t="s">
        <v>13</v>
      </c>
      <c r="B45" s="2"/>
      <c r="C45" s="2"/>
      <c r="D45" s="8">
        <f>SUM(D43:D44)</f>
        <v>79458</v>
      </c>
      <c r="E45" s="8">
        <f>SUM(E43:E44)</f>
        <v>53591</v>
      </c>
      <c r="F45" s="8"/>
      <c r="G45" s="8"/>
      <c r="H45" s="16"/>
    </row>
    <row r="46" spans="1:8">
      <c r="A46" s="4"/>
      <c r="B46" s="2"/>
      <c r="C46" s="2"/>
      <c r="D46" s="9"/>
      <c r="E46" s="7"/>
      <c r="F46" s="8"/>
      <c r="G46" s="8"/>
      <c r="H46" s="16"/>
    </row>
    <row r="47" spans="1:8">
      <c r="A47" s="2" t="s">
        <v>14</v>
      </c>
      <c r="B47" s="4"/>
      <c r="C47" s="4"/>
      <c r="D47" s="8">
        <f>+E49</f>
        <v>688076.35</v>
      </c>
      <c r="E47" s="8">
        <v>597252.16</v>
      </c>
      <c r="F47" s="7"/>
      <c r="G47" s="7"/>
      <c r="H47" s="16"/>
    </row>
    <row r="48" spans="1:8">
      <c r="A48" s="4" t="s">
        <v>15</v>
      </c>
      <c r="B48" s="2"/>
      <c r="C48" s="2">
        <v>6</v>
      </c>
      <c r="D48" s="7">
        <f>+D28</f>
        <v>44060</v>
      </c>
      <c r="E48" s="7">
        <f>+E28</f>
        <v>90824.189999999944</v>
      </c>
      <c r="F48" s="8"/>
      <c r="G48" s="8"/>
      <c r="H48" s="16"/>
    </row>
    <row r="49" spans="1:8">
      <c r="A49" s="4" t="s">
        <v>16</v>
      </c>
      <c r="B49" s="4"/>
      <c r="C49" s="4">
        <v>6</v>
      </c>
      <c r="D49" s="8">
        <f>SUM(D47:D48)</f>
        <v>732136.35</v>
      </c>
      <c r="E49" s="8">
        <f>+E47+E48</f>
        <v>688076.35</v>
      </c>
      <c r="F49" s="7"/>
      <c r="G49" s="7"/>
      <c r="H49" s="16"/>
    </row>
    <row r="50" spans="1:8">
      <c r="A50" s="2" t="s">
        <v>17</v>
      </c>
      <c r="B50" s="2"/>
      <c r="C50" s="2"/>
      <c r="D50" s="8">
        <f>SUM(D45+D49)</f>
        <v>811594.35</v>
      </c>
      <c r="E50" s="8">
        <f>SUM(E45+E49)+1</f>
        <v>741668.35</v>
      </c>
      <c r="F50" s="8"/>
      <c r="G50" s="8"/>
      <c r="H50" s="16"/>
    </row>
    <row r="51" spans="1:8">
      <c r="D51" s="13"/>
      <c r="E51" s="14"/>
      <c r="F51" s="13"/>
      <c r="G51" s="13"/>
      <c r="H51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1DC6-112D-4870-833E-407E4D4CFA5C}">
  <dimension ref="A3:E46"/>
  <sheetViews>
    <sheetView workbookViewId="0">
      <selection activeCell="B10" sqref="B10"/>
    </sheetView>
  </sheetViews>
  <sheetFormatPr defaultColWidth="10.6640625" defaultRowHeight="14"/>
  <cols>
    <col min="1" max="1" width="6.5" customWidth="1"/>
    <col min="2" max="2" width="46.1640625" customWidth="1"/>
    <col min="3" max="3" width="0.9140625" customWidth="1"/>
    <col min="4" max="4" width="8.6640625" customWidth="1"/>
  </cols>
  <sheetData>
    <row r="3" spans="1:4">
      <c r="A3" t="s">
        <v>42</v>
      </c>
      <c r="B3" t="s">
        <v>19</v>
      </c>
    </row>
    <row r="4" spans="1:4">
      <c r="B4" t="s">
        <v>43</v>
      </c>
      <c r="D4" s="13">
        <f>15+10+20</f>
        <v>45</v>
      </c>
    </row>
    <row r="5" spans="1:4">
      <c r="B5" t="s">
        <v>44</v>
      </c>
      <c r="D5" s="13">
        <v>1265</v>
      </c>
    </row>
    <row r="6" spans="1:4">
      <c r="B6" t="s">
        <v>79</v>
      </c>
      <c r="D6" s="13">
        <v>24000</v>
      </c>
    </row>
    <row r="7" spans="1:4" ht="14.5" thickBot="1">
      <c r="B7" s="18" t="s">
        <v>45</v>
      </c>
      <c r="C7" s="18"/>
      <c r="D7" s="19">
        <f>SUM(D4:D6)</f>
        <v>25310</v>
      </c>
    </row>
    <row r="9" spans="1:4">
      <c r="A9" t="s">
        <v>46</v>
      </c>
      <c r="B9" t="s">
        <v>20</v>
      </c>
    </row>
    <row r="10" spans="1:4">
      <c r="B10" t="s">
        <v>47</v>
      </c>
      <c r="D10" s="13">
        <v>6000</v>
      </c>
    </row>
    <row r="11" spans="1:4">
      <c r="B11" t="s">
        <v>48</v>
      </c>
      <c r="D11" s="13">
        <v>60000</v>
      </c>
    </row>
    <row r="12" spans="1:4" ht="14.5" thickBot="1">
      <c r="B12" s="18" t="s">
        <v>49</v>
      </c>
      <c r="C12" s="18"/>
      <c r="D12" s="19">
        <f>SUM(D10:D11)</f>
        <v>66000</v>
      </c>
    </row>
    <row r="13" spans="1:4">
      <c r="D13" s="13"/>
    </row>
    <row r="14" spans="1:4">
      <c r="A14" t="s">
        <v>50</v>
      </c>
      <c r="B14" t="s">
        <v>23</v>
      </c>
    </row>
    <row r="15" spans="1:4">
      <c r="B15" t="s">
        <v>51</v>
      </c>
      <c r="D15" s="13">
        <v>10000</v>
      </c>
    </row>
    <row r="16" spans="1:4" ht="14.5" thickBot="1">
      <c r="B16" s="18" t="s">
        <v>52</v>
      </c>
      <c r="C16" s="18"/>
      <c r="D16" s="20">
        <f>SUM(D15)</f>
        <v>10000</v>
      </c>
    </row>
    <row r="18" spans="1:5" ht="14.5">
      <c r="A18" t="s">
        <v>53</v>
      </c>
      <c r="B18" t="s">
        <v>54</v>
      </c>
      <c r="D18" s="21">
        <v>2024</v>
      </c>
      <c r="E18" s="21">
        <v>2023</v>
      </c>
    </row>
    <row r="19" spans="1:5">
      <c r="B19" t="s">
        <v>55</v>
      </c>
      <c r="D19" s="13">
        <v>199524</v>
      </c>
      <c r="E19" s="13">
        <v>180288</v>
      </c>
    </row>
    <row r="20" spans="1:5">
      <c r="B20" t="s">
        <v>56</v>
      </c>
      <c r="D20" s="13">
        <v>28532</v>
      </c>
      <c r="E20" s="13">
        <v>25781</v>
      </c>
    </row>
    <row r="21" spans="1:5">
      <c r="B21" t="s">
        <v>57</v>
      </c>
      <c r="D21" s="13">
        <v>54039</v>
      </c>
      <c r="E21" s="13">
        <v>49039</v>
      </c>
    </row>
    <row r="22" spans="1:5" ht="14.5" thickBot="1">
      <c r="B22" s="18" t="s">
        <v>58</v>
      </c>
      <c r="C22" s="18"/>
      <c r="D22" s="19">
        <f>SUM(D19:D21)</f>
        <v>282095</v>
      </c>
      <c r="E22" s="19">
        <f>SUM(E19:E21)</f>
        <v>255108</v>
      </c>
    </row>
    <row r="24" spans="1:5">
      <c r="A24" t="s">
        <v>59</v>
      </c>
      <c r="B24" t="s">
        <v>27</v>
      </c>
    </row>
    <row r="25" spans="1:5">
      <c r="B25" t="s">
        <v>60</v>
      </c>
      <c r="D25" s="13">
        <f>5604+3621.99</f>
        <v>9225.99</v>
      </c>
    </row>
    <row r="26" spans="1:5">
      <c r="B26" t="s">
        <v>61</v>
      </c>
      <c r="D26" s="13">
        <f>725+1377+20130</f>
        <v>22232</v>
      </c>
    </row>
    <row r="27" spans="1:5" ht="14.5" thickBot="1">
      <c r="B27" s="18" t="s">
        <v>62</v>
      </c>
      <c r="C27" s="18"/>
      <c r="D27" s="19">
        <f>SUM(D25:D26)</f>
        <v>31457.989999999998</v>
      </c>
    </row>
    <row r="29" spans="1:5">
      <c r="A29" t="s">
        <v>63</v>
      </c>
      <c r="B29" s="22" t="s">
        <v>64</v>
      </c>
      <c r="C29" s="22"/>
      <c r="D29" s="23">
        <v>688076</v>
      </c>
    </row>
    <row r="30" spans="1:5">
      <c r="B30" s="22" t="s">
        <v>65</v>
      </c>
      <c r="C30" s="22"/>
      <c r="D30" s="23">
        <v>44060</v>
      </c>
    </row>
    <row r="31" spans="1:5" ht="14.5" thickBot="1">
      <c r="B31" s="24" t="s">
        <v>66</v>
      </c>
      <c r="C31" s="24"/>
      <c r="D31" s="25">
        <f>+D29+D30</f>
        <v>732136</v>
      </c>
    </row>
    <row r="33" spans="1:4">
      <c r="A33" t="s">
        <v>67</v>
      </c>
      <c r="B33" t="s">
        <v>29</v>
      </c>
    </row>
    <row r="34" spans="1:4" ht="14.5" thickBot="1">
      <c r="B34" s="18" t="s">
        <v>68</v>
      </c>
      <c r="C34" s="18"/>
      <c r="D34" s="19">
        <v>667.2</v>
      </c>
    </row>
    <row r="36" spans="1:4">
      <c r="A36" t="s">
        <v>69</v>
      </c>
      <c r="B36" t="s">
        <v>31</v>
      </c>
    </row>
    <row r="37" spans="1:4">
      <c r="B37" t="s">
        <v>78</v>
      </c>
      <c r="D37" s="13">
        <v>700</v>
      </c>
    </row>
    <row r="38" spans="1:4" ht="14.5" thickBot="1">
      <c r="B38" s="18" t="s">
        <v>70</v>
      </c>
      <c r="C38" s="18"/>
      <c r="D38" s="19">
        <f>SUM(D37:D37)</f>
        <v>700</v>
      </c>
    </row>
    <row r="40" spans="1:4">
      <c r="A40" t="s">
        <v>71</v>
      </c>
      <c r="B40" t="s">
        <v>33</v>
      </c>
    </row>
    <row r="41" spans="1:4">
      <c r="B41" t="s">
        <v>77</v>
      </c>
      <c r="D41" s="13">
        <f>4995+10000</f>
        <v>14995</v>
      </c>
    </row>
    <row r="42" spans="1:4">
      <c r="B42" t="s">
        <v>72</v>
      </c>
      <c r="D42" s="13">
        <v>1880</v>
      </c>
    </row>
    <row r="43" spans="1:4">
      <c r="B43" t="s">
        <v>73</v>
      </c>
      <c r="D43" s="13">
        <v>3000</v>
      </c>
    </row>
    <row r="44" spans="1:4">
      <c r="B44" t="s">
        <v>76</v>
      </c>
      <c r="D44" s="13">
        <v>28532</v>
      </c>
    </row>
    <row r="45" spans="1:4">
      <c r="B45" t="s">
        <v>74</v>
      </c>
      <c r="D45" s="13">
        <v>11729</v>
      </c>
    </row>
    <row r="46" spans="1:4" ht="14.5" thickBot="1">
      <c r="B46" s="18" t="s">
        <v>75</v>
      </c>
      <c r="C46" s="18"/>
      <c r="D46" s="19">
        <f>SUM(D41:D45)</f>
        <v>60136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396</TotalTime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2</vt:i4>
      </vt:variant>
    </vt:vector>
  </HeadingPairs>
  <TitlesOfParts>
    <vt:vector size="2" baseType="lpstr">
      <vt:lpstr>2024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Ai Vy Tran</dc:creator>
  <cp:lastModifiedBy>4791812542</cp:lastModifiedBy>
  <cp:revision>25</cp:revision>
  <cp:lastPrinted>2025-03-14T13:34:12Z</cp:lastPrinted>
  <dcterms:created xsi:type="dcterms:W3CDTF">2017-01-26T16:12:58Z</dcterms:created>
  <dcterms:modified xsi:type="dcterms:W3CDTF">2025-03-18T13:41:40Z</dcterms:modified>
</cp:coreProperties>
</file>